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R:\08_CVZ\Aktualni VZ\2021_0045_SpZS_Cerveny_Kostelec_strecha\02_priprava\2021_01_19_v02_final\"/>
    </mc:Choice>
  </mc:AlternateContent>
  <xr:revisionPtr revIDLastSave="0" documentId="13_ncr:1_{6B63FC41-F2F2-40A5-AB08-AC0E4D559C21}" xr6:coauthVersionLast="46" xr6:coauthVersionMax="46" xr10:uidLastSave="{00000000-0000-0000-0000-000000000000}"/>
  <bookViews>
    <workbookView xWindow="23880" yWindow="-120" windowWidth="24240" windowHeight="17640" firstSheet="1" activeTab="1" xr2:uid="{00000000-000D-0000-FFFF-FFFF00000000}"/>
  </bookViews>
  <sheets>
    <sheet name="Rekapitulace stavby" sheetId="1" state="veryHidden" r:id="rId1"/>
    <sheet name="Oprava šikmé střec..." sheetId="2" r:id="rId2"/>
  </sheets>
  <definedNames>
    <definedName name="_xlnm._FilterDatabase" localSheetId="1" hidden="1">'Oprava šikmé střec...'!$C$130:$K$333</definedName>
    <definedName name="_xlnm.Print_Titles" localSheetId="1">'Oprava šikmé střec...'!$130:$130</definedName>
    <definedName name="_xlnm.Print_Titles" localSheetId="0">'Rekapitulace stavby'!$92:$92</definedName>
    <definedName name="_xlnm.Print_Area" localSheetId="1">'Oprava šikmé střec...'!$C$4:$J$76,'Oprava šikmé střec...'!$C$82:$J$114,'Oprava šikmé střec...'!$C$120:$K$333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333" i="2"/>
  <c r="BH333" i="2"/>
  <c r="BG333" i="2"/>
  <c r="BF333" i="2"/>
  <c r="T333" i="2"/>
  <c r="T332" i="2"/>
  <c r="R333" i="2"/>
  <c r="R332" i="2"/>
  <c r="P333" i="2"/>
  <c r="P332" i="2"/>
  <c r="BK333" i="2"/>
  <c r="BK332" i="2" s="1"/>
  <c r="J332" i="2" s="1"/>
  <c r="J113" i="2" s="1"/>
  <c r="J333" i="2"/>
  <c r="BE333" i="2" s="1"/>
  <c r="BI331" i="2"/>
  <c r="BH331" i="2"/>
  <c r="BG331" i="2"/>
  <c r="BF331" i="2"/>
  <c r="T331" i="2"/>
  <c r="T330" i="2"/>
  <c r="R331" i="2"/>
  <c r="R330" i="2"/>
  <c r="P331" i="2"/>
  <c r="P330" i="2"/>
  <c r="BK331" i="2"/>
  <c r="BK330" i="2"/>
  <c r="J330" i="2" s="1"/>
  <c r="J112" i="2" s="1"/>
  <c r="J331" i="2"/>
  <c r="BE331" i="2" s="1"/>
  <c r="BI329" i="2"/>
  <c r="BH329" i="2"/>
  <c r="BG329" i="2"/>
  <c r="BF329" i="2"/>
  <c r="T329" i="2"/>
  <c r="T328" i="2"/>
  <c r="R329" i="2"/>
  <c r="R328" i="2"/>
  <c r="P329" i="2"/>
  <c r="P328" i="2"/>
  <c r="BK329" i="2"/>
  <c r="BK328" i="2"/>
  <c r="J328" i="2" s="1"/>
  <c r="J111" i="2" s="1"/>
  <c r="J329" i="2"/>
  <c r="BE329" i="2" s="1"/>
  <c r="BI327" i="2"/>
  <c r="BH327" i="2"/>
  <c r="BG327" i="2"/>
  <c r="BF327" i="2"/>
  <c r="T327" i="2"/>
  <c r="T326" i="2"/>
  <c r="R327" i="2"/>
  <c r="R326" i="2" s="1"/>
  <c r="P327" i="2"/>
  <c r="P326" i="2"/>
  <c r="BK327" i="2"/>
  <c r="BK326" i="2" s="1"/>
  <c r="J326" i="2" s="1"/>
  <c r="J110" i="2" s="1"/>
  <c r="J327" i="2"/>
  <c r="BE327" i="2" s="1"/>
  <c r="BI325" i="2"/>
  <c r="BH325" i="2"/>
  <c r="BG325" i="2"/>
  <c r="BF325" i="2"/>
  <c r="T325" i="2"/>
  <c r="T324" i="2"/>
  <c r="T323" i="2" s="1"/>
  <c r="R325" i="2"/>
  <c r="R324" i="2" s="1"/>
  <c r="P325" i="2"/>
  <c r="P324" i="2"/>
  <c r="P323" i="2" s="1"/>
  <c r="BK325" i="2"/>
  <c r="BK324" i="2" s="1"/>
  <c r="J325" i="2"/>
  <c r="BE325" i="2" s="1"/>
  <c r="BI319" i="2"/>
  <c r="BH319" i="2"/>
  <c r="BG319" i="2"/>
  <c r="BF319" i="2"/>
  <c r="T319" i="2"/>
  <c r="T318" i="2"/>
  <c r="R319" i="2"/>
  <c r="R318" i="2"/>
  <c r="P319" i="2"/>
  <c r="P318" i="2"/>
  <c r="BK319" i="2"/>
  <c r="BK318" i="2"/>
  <c r="J318" i="2" s="1"/>
  <c r="J107" i="2" s="1"/>
  <c r="J319" i="2"/>
  <c r="BE319" i="2" s="1"/>
  <c r="BI317" i="2"/>
  <c r="BH317" i="2"/>
  <c r="BG317" i="2"/>
  <c r="BF317" i="2"/>
  <c r="T317" i="2"/>
  <c r="R317" i="2"/>
  <c r="P317" i="2"/>
  <c r="BK317" i="2"/>
  <c r="J317" i="2"/>
  <c r="BE317" i="2" s="1"/>
  <c r="BI314" i="2"/>
  <c r="BH314" i="2"/>
  <c r="BG314" i="2"/>
  <c r="BF314" i="2"/>
  <c r="T314" i="2"/>
  <c r="T313" i="2" s="1"/>
  <c r="R314" i="2"/>
  <c r="R313" i="2"/>
  <c r="P314" i="2"/>
  <c r="P313" i="2" s="1"/>
  <c r="BK314" i="2"/>
  <c r="BK313" i="2"/>
  <c r="J313" i="2" s="1"/>
  <c r="J106" i="2" s="1"/>
  <c r="J314" i="2"/>
  <c r="BE314" i="2" s="1"/>
  <c r="BI312" i="2"/>
  <c r="BH312" i="2"/>
  <c r="BG312" i="2"/>
  <c r="BF312" i="2"/>
  <c r="T312" i="2"/>
  <c r="R312" i="2"/>
  <c r="P312" i="2"/>
  <c r="BK312" i="2"/>
  <c r="J312" i="2"/>
  <c r="BE312" i="2" s="1"/>
  <c r="BI308" i="2"/>
  <c r="BH308" i="2"/>
  <c r="BG308" i="2"/>
  <c r="BF308" i="2"/>
  <c r="T308" i="2"/>
  <c r="T307" i="2" s="1"/>
  <c r="R308" i="2"/>
  <c r="R307" i="2"/>
  <c r="P308" i="2"/>
  <c r="P307" i="2" s="1"/>
  <c r="BK308" i="2"/>
  <c r="BK307" i="2"/>
  <c r="J307" i="2" s="1"/>
  <c r="J105" i="2" s="1"/>
  <c r="J308" i="2"/>
  <c r="BE308" i="2" s="1"/>
  <c r="BI306" i="2"/>
  <c r="BH306" i="2"/>
  <c r="BG306" i="2"/>
  <c r="BF306" i="2"/>
  <c r="T306" i="2"/>
  <c r="R306" i="2"/>
  <c r="P306" i="2"/>
  <c r="BK306" i="2"/>
  <c r="J306" i="2"/>
  <c r="BE306" i="2" s="1"/>
  <c r="BI303" i="2"/>
  <c r="BH303" i="2"/>
  <c r="BG303" i="2"/>
  <c r="BF303" i="2"/>
  <c r="T303" i="2"/>
  <c r="R303" i="2"/>
  <c r="P303" i="2"/>
  <c r="BK303" i="2"/>
  <c r="J303" i="2"/>
  <c r="BE303" i="2"/>
  <c r="BI302" i="2"/>
  <c r="BH302" i="2"/>
  <c r="BG302" i="2"/>
  <c r="BF302" i="2"/>
  <c r="T302" i="2"/>
  <c r="R302" i="2"/>
  <c r="P302" i="2"/>
  <c r="BK302" i="2"/>
  <c r="J302" i="2"/>
  <c r="BE302" i="2" s="1"/>
  <c r="BI301" i="2"/>
  <c r="BH301" i="2"/>
  <c r="BG301" i="2"/>
  <c r="BF301" i="2"/>
  <c r="T301" i="2"/>
  <c r="R301" i="2"/>
  <c r="P301" i="2"/>
  <c r="BK301" i="2"/>
  <c r="J301" i="2"/>
  <c r="BE301" i="2"/>
  <c r="BI300" i="2"/>
  <c r="BH300" i="2"/>
  <c r="BG300" i="2"/>
  <c r="BF300" i="2"/>
  <c r="T300" i="2"/>
  <c r="R300" i="2"/>
  <c r="P300" i="2"/>
  <c r="BK300" i="2"/>
  <c r="J300" i="2"/>
  <c r="BE300" i="2" s="1"/>
  <c r="BI299" i="2"/>
  <c r="BH299" i="2"/>
  <c r="BG299" i="2"/>
  <c r="BF299" i="2"/>
  <c r="T299" i="2"/>
  <c r="R299" i="2"/>
  <c r="P299" i="2"/>
  <c r="BK299" i="2"/>
  <c r="J299" i="2"/>
  <c r="BE299" i="2"/>
  <c r="BI298" i="2"/>
  <c r="BH298" i="2"/>
  <c r="BG298" i="2"/>
  <c r="BF298" i="2"/>
  <c r="T298" i="2"/>
  <c r="R298" i="2"/>
  <c r="P298" i="2"/>
  <c r="BK298" i="2"/>
  <c r="J298" i="2"/>
  <c r="BE298" i="2" s="1"/>
  <c r="BI295" i="2"/>
  <c r="BH295" i="2"/>
  <c r="BG295" i="2"/>
  <c r="BF295" i="2"/>
  <c r="T295" i="2"/>
  <c r="R295" i="2"/>
  <c r="P295" i="2"/>
  <c r="BK295" i="2"/>
  <c r="J295" i="2"/>
  <c r="BE295" i="2"/>
  <c r="BI294" i="2"/>
  <c r="BH294" i="2"/>
  <c r="BG294" i="2"/>
  <c r="BF294" i="2"/>
  <c r="T294" i="2"/>
  <c r="R294" i="2"/>
  <c r="P294" i="2"/>
  <c r="BK294" i="2"/>
  <c r="J294" i="2"/>
  <c r="BE294" i="2" s="1"/>
  <c r="BI293" i="2"/>
  <c r="BH293" i="2"/>
  <c r="BG293" i="2"/>
  <c r="BF293" i="2"/>
  <c r="T293" i="2"/>
  <c r="R293" i="2"/>
  <c r="P293" i="2"/>
  <c r="BK293" i="2"/>
  <c r="J293" i="2"/>
  <c r="BE293" i="2"/>
  <c r="BI292" i="2"/>
  <c r="BH292" i="2"/>
  <c r="BG292" i="2"/>
  <c r="BF292" i="2"/>
  <c r="T292" i="2"/>
  <c r="R292" i="2"/>
  <c r="P292" i="2"/>
  <c r="BK292" i="2"/>
  <c r="J292" i="2"/>
  <c r="BE292" i="2" s="1"/>
  <c r="BI291" i="2"/>
  <c r="BH291" i="2"/>
  <c r="BG291" i="2"/>
  <c r="BF291" i="2"/>
  <c r="T291" i="2"/>
  <c r="R291" i="2"/>
  <c r="P291" i="2"/>
  <c r="P286" i="2" s="1"/>
  <c r="BK291" i="2"/>
  <c r="J291" i="2"/>
  <c r="BE291" i="2"/>
  <c r="BI290" i="2"/>
  <c r="BH290" i="2"/>
  <c r="BG290" i="2"/>
  <c r="BF290" i="2"/>
  <c r="T290" i="2"/>
  <c r="T286" i="2" s="1"/>
  <c r="R290" i="2"/>
  <c r="P290" i="2"/>
  <c r="BK290" i="2"/>
  <c r="J290" i="2"/>
  <c r="BE290" i="2" s="1"/>
  <c r="BI287" i="2"/>
  <c r="BH287" i="2"/>
  <c r="BG287" i="2"/>
  <c r="BF287" i="2"/>
  <c r="T287" i="2"/>
  <c r="R287" i="2"/>
  <c r="R286" i="2" s="1"/>
  <c r="P287" i="2"/>
  <c r="BK287" i="2"/>
  <c r="BK286" i="2" s="1"/>
  <c r="J286" i="2" s="1"/>
  <c r="J104" i="2" s="1"/>
  <c r="J287" i="2"/>
  <c r="BE287" i="2" s="1"/>
  <c r="BI285" i="2"/>
  <c r="BH285" i="2"/>
  <c r="BG285" i="2"/>
  <c r="BF285" i="2"/>
  <c r="T285" i="2"/>
  <c r="R285" i="2"/>
  <c r="P285" i="2"/>
  <c r="BK285" i="2"/>
  <c r="J285" i="2"/>
  <c r="BE285" i="2"/>
  <c r="BI284" i="2"/>
  <c r="BH284" i="2"/>
  <c r="BG284" i="2"/>
  <c r="BF284" i="2"/>
  <c r="T284" i="2"/>
  <c r="R284" i="2"/>
  <c r="P284" i="2"/>
  <c r="BK284" i="2"/>
  <c r="J284" i="2"/>
  <c r="BE284" i="2"/>
  <c r="BI282" i="2"/>
  <c r="BH282" i="2"/>
  <c r="BG282" i="2"/>
  <c r="BF282" i="2"/>
  <c r="T282" i="2"/>
  <c r="R282" i="2"/>
  <c r="P282" i="2"/>
  <c r="BK282" i="2"/>
  <c r="J282" i="2"/>
  <c r="BE282" i="2"/>
  <c r="BI278" i="2"/>
  <c r="BH278" i="2"/>
  <c r="BG278" i="2"/>
  <c r="BF278" i="2"/>
  <c r="T278" i="2"/>
  <c r="R278" i="2"/>
  <c r="P278" i="2"/>
  <c r="BK278" i="2"/>
  <c r="J278" i="2"/>
  <c r="BE278" i="2"/>
  <c r="BI276" i="2"/>
  <c r="BH276" i="2"/>
  <c r="BG276" i="2"/>
  <c r="BF276" i="2"/>
  <c r="T276" i="2"/>
  <c r="R276" i="2"/>
  <c r="R268" i="2" s="1"/>
  <c r="P276" i="2"/>
  <c r="BK276" i="2"/>
  <c r="J276" i="2"/>
  <c r="BE276" i="2"/>
  <c r="BI273" i="2"/>
  <c r="BH273" i="2"/>
  <c r="BG273" i="2"/>
  <c r="BF273" i="2"/>
  <c r="T273" i="2"/>
  <c r="R273" i="2"/>
  <c r="P273" i="2"/>
  <c r="BK273" i="2"/>
  <c r="BK268" i="2" s="1"/>
  <c r="J268" i="2" s="1"/>
  <c r="J103" i="2" s="1"/>
  <c r="J273" i="2"/>
  <c r="BE273" i="2"/>
  <c r="BI269" i="2"/>
  <c r="BH269" i="2"/>
  <c r="BG269" i="2"/>
  <c r="BF269" i="2"/>
  <c r="T269" i="2"/>
  <c r="T268" i="2"/>
  <c r="R269" i="2"/>
  <c r="P269" i="2"/>
  <c r="P268" i="2"/>
  <c r="BK269" i="2"/>
  <c r="J269" i="2"/>
  <c r="BE269" i="2" s="1"/>
  <c r="BI267" i="2"/>
  <c r="BH267" i="2"/>
  <c r="BG267" i="2"/>
  <c r="BF267" i="2"/>
  <c r="T267" i="2"/>
  <c r="R267" i="2"/>
  <c r="P267" i="2"/>
  <c r="BK267" i="2"/>
  <c r="J267" i="2"/>
  <c r="BE267" i="2" s="1"/>
  <c r="BI264" i="2"/>
  <c r="BH264" i="2"/>
  <c r="BG264" i="2"/>
  <c r="BF264" i="2"/>
  <c r="T264" i="2"/>
  <c r="R264" i="2"/>
  <c r="P264" i="2"/>
  <c r="BK264" i="2"/>
  <c r="J264" i="2"/>
  <c r="BE264" i="2"/>
  <c r="BI261" i="2"/>
  <c r="BH261" i="2"/>
  <c r="BG261" i="2"/>
  <c r="BF261" i="2"/>
  <c r="T261" i="2"/>
  <c r="R261" i="2"/>
  <c r="P261" i="2"/>
  <c r="BK261" i="2"/>
  <c r="J261" i="2"/>
  <c r="BE261" i="2" s="1"/>
  <c r="BI260" i="2"/>
  <c r="BH260" i="2"/>
  <c r="BG260" i="2"/>
  <c r="BF260" i="2"/>
  <c r="T260" i="2"/>
  <c r="R260" i="2"/>
  <c r="P260" i="2"/>
  <c r="BK260" i="2"/>
  <c r="J260" i="2"/>
  <c r="BE260" i="2"/>
  <c r="BI257" i="2"/>
  <c r="BH257" i="2"/>
  <c r="BG257" i="2"/>
  <c r="BF257" i="2"/>
  <c r="T257" i="2"/>
  <c r="R257" i="2"/>
  <c r="P257" i="2"/>
  <c r="BK257" i="2"/>
  <c r="J257" i="2"/>
  <c r="BE257" i="2" s="1"/>
  <c r="BI251" i="2"/>
  <c r="BH251" i="2"/>
  <c r="BG251" i="2"/>
  <c r="BF251" i="2"/>
  <c r="T251" i="2"/>
  <c r="R251" i="2"/>
  <c r="P251" i="2"/>
  <c r="BK251" i="2"/>
  <c r="J251" i="2"/>
  <c r="BE251" i="2"/>
  <c r="BI247" i="2"/>
  <c r="BH247" i="2"/>
  <c r="BG247" i="2"/>
  <c r="BF247" i="2"/>
  <c r="T247" i="2"/>
  <c r="R247" i="2"/>
  <c r="P247" i="2"/>
  <c r="BK247" i="2"/>
  <c r="J247" i="2"/>
  <c r="BE247" i="2" s="1"/>
  <c r="BI244" i="2"/>
  <c r="BH244" i="2"/>
  <c r="BG244" i="2"/>
  <c r="BF244" i="2"/>
  <c r="T244" i="2"/>
  <c r="R244" i="2"/>
  <c r="P244" i="2"/>
  <c r="BK244" i="2"/>
  <c r="J244" i="2"/>
  <c r="BE244" i="2"/>
  <c r="BI238" i="2"/>
  <c r="BH238" i="2"/>
  <c r="BG238" i="2"/>
  <c r="BF238" i="2"/>
  <c r="T238" i="2"/>
  <c r="R238" i="2"/>
  <c r="P238" i="2"/>
  <c r="BK238" i="2"/>
  <c r="J238" i="2"/>
  <c r="BE238" i="2" s="1"/>
  <c r="BI234" i="2"/>
  <c r="BH234" i="2"/>
  <c r="BG234" i="2"/>
  <c r="BF234" i="2"/>
  <c r="T234" i="2"/>
  <c r="R234" i="2"/>
  <c r="P234" i="2"/>
  <c r="BK234" i="2"/>
  <c r="J234" i="2"/>
  <c r="BE234" i="2"/>
  <c r="BI230" i="2"/>
  <c r="BH230" i="2"/>
  <c r="BG230" i="2"/>
  <c r="BF230" i="2"/>
  <c r="T230" i="2"/>
  <c r="R230" i="2"/>
  <c r="P230" i="2"/>
  <c r="BK230" i="2"/>
  <c r="J230" i="2"/>
  <c r="BE230" i="2" s="1"/>
  <c r="BI226" i="2"/>
  <c r="BH226" i="2"/>
  <c r="BG226" i="2"/>
  <c r="BF226" i="2"/>
  <c r="T226" i="2"/>
  <c r="R226" i="2"/>
  <c r="P226" i="2"/>
  <c r="BK226" i="2"/>
  <c r="J226" i="2"/>
  <c r="BE226" i="2"/>
  <c r="BI223" i="2"/>
  <c r="BH223" i="2"/>
  <c r="BG223" i="2"/>
  <c r="BF223" i="2"/>
  <c r="T223" i="2"/>
  <c r="R223" i="2"/>
  <c r="P223" i="2"/>
  <c r="BK223" i="2"/>
  <c r="J223" i="2"/>
  <c r="BE223" i="2" s="1"/>
  <c r="BI220" i="2"/>
  <c r="BH220" i="2"/>
  <c r="BG220" i="2"/>
  <c r="BF220" i="2"/>
  <c r="T220" i="2"/>
  <c r="R220" i="2"/>
  <c r="P220" i="2"/>
  <c r="BK220" i="2"/>
  <c r="J220" i="2"/>
  <c r="BE220" i="2"/>
  <c r="BI215" i="2"/>
  <c r="BH215" i="2"/>
  <c r="BG215" i="2"/>
  <c r="BF215" i="2"/>
  <c r="T215" i="2"/>
  <c r="R215" i="2"/>
  <c r="P215" i="2"/>
  <c r="BK215" i="2"/>
  <c r="J215" i="2"/>
  <c r="BE215" i="2" s="1"/>
  <c r="BI212" i="2"/>
  <c r="BH212" i="2"/>
  <c r="BG212" i="2"/>
  <c r="BF212" i="2"/>
  <c r="T212" i="2"/>
  <c r="R212" i="2"/>
  <c r="P212" i="2"/>
  <c r="BK212" i="2"/>
  <c r="J212" i="2"/>
  <c r="BE212" i="2"/>
  <c r="BI209" i="2"/>
  <c r="BH209" i="2"/>
  <c r="BG209" i="2"/>
  <c r="BF209" i="2"/>
  <c r="T209" i="2"/>
  <c r="R209" i="2"/>
  <c r="P209" i="2"/>
  <c r="BK209" i="2"/>
  <c r="J209" i="2"/>
  <c r="BE209" i="2" s="1"/>
  <c r="BI207" i="2"/>
  <c r="BH207" i="2"/>
  <c r="BG207" i="2"/>
  <c r="BF207" i="2"/>
  <c r="T207" i="2"/>
  <c r="R207" i="2"/>
  <c r="P207" i="2"/>
  <c r="P200" i="2" s="1"/>
  <c r="BK207" i="2"/>
  <c r="J207" i="2"/>
  <c r="BE207" i="2"/>
  <c r="BI204" i="2"/>
  <c r="BH204" i="2"/>
  <c r="BG204" i="2"/>
  <c r="BF204" i="2"/>
  <c r="T204" i="2"/>
  <c r="T200" i="2" s="1"/>
  <c r="R204" i="2"/>
  <c r="P204" i="2"/>
  <c r="BK204" i="2"/>
  <c r="J204" i="2"/>
  <c r="BE204" i="2" s="1"/>
  <c r="BI201" i="2"/>
  <c r="BH201" i="2"/>
  <c r="BG201" i="2"/>
  <c r="BF201" i="2"/>
  <c r="T201" i="2"/>
  <c r="R201" i="2"/>
  <c r="R200" i="2" s="1"/>
  <c r="P201" i="2"/>
  <c r="BK201" i="2"/>
  <c r="BK200" i="2" s="1"/>
  <c r="J200" i="2" s="1"/>
  <c r="J102" i="2" s="1"/>
  <c r="J201" i="2"/>
  <c r="BE201" i="2" s="1"/>
  <c r="BI199" i="2"/>
  <c r="BH199" i="2"/>
  <c r="BG199" i="2"/>
  <c r="BF199" i="2"/>
  <c r="T199" i="2"/>
  <c r="R199" i="2"/>
  <c r="P199" i="2"/>
  <c r="BK199" i="2"/>
  <c r="J199" i="2"/>
  <c r="BE199" i="2"/>
  <c r="BI198" i="2"/>
  <c r="BH198" i="2"/>
  <c r="BG198" i="2"/>
  <c r="BF198" i="2"/>
  <c r="T198" i="2"/>
  <c r="R198" i="2"/>
  <c r="P198" i="2"/>
  <c r="BK198" i="2"/>
  <c r="J198" i="2"/>
  <c r="BE198" i="2"/>
  <c r="BI192" i="2"/>
  <c r="BH192" i="2"/>
  <c r="BG192" i="2"/>
  <c r="BF192" i="2"/>
  <c r="T192" i="2"/>
  <c r="T191" i="2"/>
  <c r="R192" i="2"/>
  <c r="R191" i="2" s="1"/>
  <c r="P192" i="2"/>
  <c r="P191" i="2"/>
  <c r="BK192" i="2"/>
  <c r="BK191" i="2" s="1"/>
  <c r="J191" i="2" s="1"/>
  <c r="J101" i="2" s="1"/>
  <c r="J192" i="2"/>
  <c r="BE192" i="2" s="1"/>
  <c r="BI190" i="2"/>
  <c r="BH190" i="2"/>
  <c r="BG190" i="2"/>
  <c r="BF190" i="2"/>
  <c r="T190" i="2"/>
  <c r="R190" i="2"/>
  <c r="P190" i="2"/>
  <c r="BK190" i="2"/>
  <c r="J190" i="2"/>
  <c r="BE190" i="2" s="1"/>
  <c r="BI188" i="2"/>
  <c r="BH188" i="2"/>
  <c r="BG188" i="2"/>
  <c r="BF188" i="2"/>
  <c r="T188" i="2"/>
  <c r="R188" i="2"/>
  <c r="P188" i="2"/>
  <c r="BK188" i="2"/>
  <c r="J188" i="2"/>
  <c r="BE188" i="2"/>
  <c r="BI184" i="2"/>
  <c r="BH184" i="2"/>
  <c r="BG184" i="2"/>
  <c r="BF184" i="2"/>
  <c r="T184" i="2"/>
  <c r="R184" i="2"/>
  <c r="P184" i="2"/>
  <c r="BK184" i="2"/>
  <c r="J184" i="2"/>
  <c r="BE184" i="2" s="1"/>
  <c r="BI178" i="2"/>
  <c r="BH178" i="2"/>
  <c r="BG178" i="2"/>
  <c r="BF178" i="2"/>
  <c r="T178" i="2"/>
  <c r="R178" i="2"/>
  <c r="P178" i="2"/>
  <c r="BK178" i="2"/>
  <c r="J178" i="2"/>
  <c r="BE178" i="2"/>
  <c r="BI176" i="2"/>
  <c r="BH176" i="2"/>
  <c r="BG176" i="2"/>
  <c r="BF176" i="2"/>
  <c r="T176" i="2"/>
  <c r="R176" i="2"/>
  <c r="P176" i="2"/>
  <c r="BK176" i="2"/>
  <c r="J176" i="2"/>
  <c r="BE176" i="2" s="1"/>
  <c r="BI172" i="2"/>
  <c r="BH172" i="2"/>
  <c r="BG172" i="2"/>
  <c r="BF172" i="2"/>
  <c r="T172" i="2"/>
  <c r="R172" i="2"/>
  <c r="P172" i="2"/>
  <c r="BK172" i="2"/>
  <c r="J172" i="2"/>
  <c r="BE172" i="2"/>
  <c r="BI169" i="2"/>
  <c r="BH169" i="2"/>
  <c r="BG169" i="2"/>
  <c r="BF169" i="2"/>
  <c r="T169" i="2"/>
  <c r="R169" i="2"/>
  <c r="P169" i="2"/>
  <c r="BK169" i="2"/>
  <c r="J169" i="2"/>
  <c r="BE169" i="2" s="1"/>
  <c r="BI167" i="2"/>
  <c r="BH167" i="2"/>
  <c r="BG167" i="2"/>
  <c r="BF167" i="2"/>
  <c r="T167" i="2"/>
  <c r="R167" i="2"/>
  <c r="P167" i="2"/>
  <c r="BK167" i="2"/>
  <c r="J167" i="2"/>
  <c r="BE167" i="2"/>
  <c r="BI162" i="2"/>
  <c r="BH162" i="2"/>
  <c r="BG162" i="2"/>
  <c r="BF162" i="2"/>
  <c r="T162" i="2"/>
  <c r="R162" i="2"/>
  <c r="P162" i="2"/>
  <c r="BK162" i="2"/>
  <c r="J162" i="2"/>
  <c r="BE162" i="2" s="1"/>
  <c r="BI156" i="2"/>
  <c r="BH156" i="2"/>
  <c r="BG156" i="2"/>
  <c r="BF156" i="2"/>
  <c r="T156" i="2"/>
  <c r="R156" i="2"/>
  <c r="P156" i="2"/>
  <c r="BK156" i="2"/>
  <c r="J156" i="2"/>
  <c r="BE156" i="2"/>
  <c r="BI154" i="2"/>
  <c r="BH154" i="2"/>
  <c r="BG154" i="2"/>
  <c r="BF154" i="2"/>
  <c r="T154" i="2"/>
  <c r="T153" i="2" s="1"/>
  <c r="R154" i="2"/>
  <c r="R153" i="2"/>
  <c r="P154" i="2"/>
  <c r="P153" i="2" s="1"/>
  <c r="BK154" i="2"/>
  <c r="BK153" i="2"/>
  <c r="J153" i="2" s="1"/>
  <c r="J100" i="2" s="1"/>
  <c r="J154" i="2"/>
  <c r="BE154" i="2" s="1"/>
  <c r="BI150" i="2"/>
  <c r="BH150" i="2"/>
  <c r="BG150" i="2"/>
  <c r="BF150" i="2"/>
  <c r="T150" i="2"/>
  <c r="R150" i="2"/>
  <c r="P150" i="2"/>
  <c r="BK150" i="2"/>
  <c r="J150" i="2"/>
  <c r="BE150" i="2"/>
  <c r="BI147" i="2"/>
  <c r="BH147" i="2"/>
  <c r="BG147" i="2"/>
  <c r="BF147" i="2"/>
  <c r="T147" i="2"/>
  <c r="T146" i="2"/>
  <c r="R147" i="2"/>
  <c r="R146" i="2" s="1"/>
  <c r="P147" i="2"/>
  <c r="P146" i="2"/>
  <c r="BK147" i="2"/>
  <c r="BK146" i="2" s="1"/>
  <c r="J147" i="2"/>
  <c r="BE147" i="2" s="1"/>
  <c r="BI144" i="2"/>
  <c r="BH144" i="2"/>
  <c r="BG144" i="2"/>
  <c r="BF144" i="2"/>
  <c r="T144" i="2"/>
  <c r="R144" i="2"/>
  <c r="P144" i="2"/>
  <c r="BK144" i="2"/>
  <c r="J144" i="2"/>
  <c r="BE144" i="2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T139" i="2" s="1"/>
  <c r="R140" i="2"/>
  <c r="R139" i="2"/>
  <c r="P140" i="2"/>
  <c r="P139" i="2" s="1"/>
  <c r="BK140" i="2"/>
  <c r="BK139" i="2"/>
  <c r="J139" i="2" s="1"/>
  <c r="J97" i="2" s="1"/>
  <c r="J140" i="2"/>
  <c r="BE140" i="2" s="1"/>
  <c r="BI138" i="2"/>
  <c r="BH138" i="2"/>
  <c r="BG138" i="2"/>
  <c r="BF138" i="2"/>
  <c r="T138" i="2"/>
  <c r="R138" i="2"/>
  <c r="P138" i="2"/>
  <c r="BK138" i="2"/>
  <c r="J138" i="2"/>
  <c r="BE138" i="2"/>
  <c r="BI136" i="2"/>
  <c r="F35" i="2" s="1"/>
  <c r="BD95" i="1" s="1"/>
  <c r="BD94" i="1" s="1"/>
  <c r="W33" i="1" s="1"/>
  <c r="BH136" i="2"/>
  <c r="BG136" i="2"/>
  <c r="BF136" i="2"/>
  <c r="T136" i="2"/>
  <c r="R136" i="2"/>
  <c r="P136" i="2"/>
  <c r="BK136" i="2"/>
  <c r="J136" i="2"/>
  <c r="BE136" i="2" s="1"/>
  <c r="BI134" i="2"/>
  <c r="BH134" i="2"/>
  <c r="F34" i="2" s="1"/>
  <c r="BC95" i="1" s="1"/>
  <c r="BC94" i="1" s="1"/>
  <c r="BG134" i="2"/>
  <c r="F33" i="2" s="1"/>
  <c r="BB95" i="1" s="1"/>
  <c r="BB94" i="1" s="1"/>
  <c r="BF134" i="2"/>
  <c r="T134" i="2"/>
  <c r="T133" i="2" s="1"/>
  <c r="R134" i="2"/>
  <c r="R133" i="2"/>
  <c r="P134" i="2"/>
  <c r="P133" i="2" s="1"/>
  <c r="P132" i="2" s="1"/>
  <c r="BK134" i="2"/>
  <c r="J134" i="2"/>
  <c r="BE134" i="2" s="1"/>
  <c r="J127" i="2"/>
  <c r="F127" i="2"/>
  <c r="F125" i="2"/>
  <c r="E123" i="2"/>
  <c r="J89" i="2"/>
  <c r="F89" i="2"/>
  <c r="F87" i="2"/>
  <c r="E85" i="2"/>
  <c r="J22" i="2"/>
  <c r="E22" i="2"/>
  <c r="J90" i="2" s="1"/>
  <c r="J21" i="2"/>
  <c r="J16" i="2"/>
  <c r="E16" i="2"/>
  <c r="F90" i="2" s="1"/>
  <c r="F128" i="2"/>
  <c r="J15" i="2"/>
  <c r="J10" i="2"/>
  <c r="J87" i="2" s="1"/>
  <c r="J125" i="2"/>
  <c r="AS94" i="1"/>
  <c r="L90" i="1"/>
  <c r="AM90" i="1"/>
  <c r="AM89" i="1"/>
  <c r="L89" i="1"/>
  <c r="AM87" i="1"/>
  <c r="L87" i="1"/>
  <c r="L85" i="1"/>
  <c r="L84" i="1"/>
  <c r="T132" i="2" l="1"/>
  <c r="T145" i="2"/>
  <c r="T131" i="2" s="1"/>
  <c r="R132" i="2"/>
  <c r="R131" i="2" s="1"/>
  <c r="J32" i="2"/>
  <c r="AW95" i="1" s="1"/>
  <c r="P145" i="2"/>
  <c r="P131" i="2" s="1"/>
  <c r="AU95" i="1" s="1"/>
  <c r="AU94" i="1" s="1"/>
  <c r="R323" i="2"/>
  <c r="BK133" i="2"/>
  <c r="J133" i="2" s="1"/>
  <c r="J96" i="2" s="1"/>
  <c r="R145" i="2"/>
  <c r="W31" i="1"/>
  <c r="AX94" i="1"/>
  <c r="AY94" i="1"/>
  <c r="W32" i="1"/>
  <c r="J146" i="2"/>
  <c r="J99" i="2" s="1"/>
  <c r="BK145" i="2"/>
  <c r="J145" i="2" s="1"/>
  <c r="J98" i="2" s="1"/>
  <c r="J324" i="2"/>
  <c r="J109" i="2" s="1"/>
  <c r="BK323" i="2"/>
  <c r="J323" i="2" s="1"/>
  <c r="J108" i="2" s="1"/>
  <c r="F31" i="2"/>
  <c r="AZ95" i="1" s="1"/>
  <c r="AZ94" i="1" s="1"/>
  <c r="J31" i="2"/>
  <c r="AV95" i="1" s="1"/>
  <c r="AT95" i="1" s="1"/>
  <c r="J128" i="2"/>
  <c r="F32" i="2"/>
  <c r="BA95" i="1" s="1"/>
  <c r="BA94" i="1" s="1"/>
  <c r="BK132" i="2" l="1"/>
  <c r="J132" i="2"/>
  <c r="J95" i="2" s="1"/>
  <c r="BK131" i="2"/>
  <c r="J131" i="2" s="1"/>
  <c r="W30" i="1"/>
  <c r="AW94" i="1"/>
  <c r="AK30" i="1" s="1"/>
  <c r="W29" i="1"/>
  <c r="AV94" i="1"/>
  <c r="AK29" i="1" l="1"/>
  <c r="AT94" i="1"/>
  <c r="J94" i="2"/>
  <c r="J28" i="2"/>
  <c r="AG95" i="1" l="1"/>
  <c r="J37" i="2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<sst xmlns="http://schemas.openxmlformats.org/spreadsheetml/2006/main" count="2453" uniqueCount="525">
  <si>
    <t>Export Komplet</t>
  </si>
  <si>
    <t/>
  </si>
  <si>
    <t>2.0</t>
  </si>
  <si>
    <t>False</t>
  </si>
  <si>
    <t>{56c2081a-1172-4468-92cb-a4b776278d8d}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</si>
  <si>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</si>
  <si>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</si>
  <si>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</si>
  <si>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</si>
  <si>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</si>
  <si>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</si>
  <si>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</si>
  <si>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</si>
  <si>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</si>
  <si>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O021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</si>
  <si>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</si>
  <si>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</si>
  <si>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šikmé střechy speciální ZŠ Červený Kostelec</t>
  </si>
  <si>
    <t>KSO:</t>
  </si>
  <si>
    <t>CC-CZ:</t>
  </si>
  <si>
    <t>Místo:</t>
  </si>
  <si>
    <t xml:space="preserve"> </t>
  </si>
  <si>
    <t>Datum:</t>
  </si>
  <si>
    <t>18. 12. 2020</t>
  </si>
  <si>
    <t>Zadavatel:</t>
  </si>
  <si>
    <t>IČ:</t>
  </si>
  <si>
    <t>Speciální ZŠ Augustina Bartoše, Úpice</t>
  </si>
  <si>
    <t>DIČ:</t>
  </si>
  <si>
    <t>Uchazeč:</t>
  </si>
  <si>
    <t>Vyplň údaj</t>
  </si>
  <si>
    <t>Projektant:</t>
  </si>
  <si>
    <t>DEKPROJEKT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</si>
  <si>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</si>
  <si>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</si>
  <si>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</si>
  <si>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</si>
  <si>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</si>
  <si>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</si>
  <si>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</si>
  <si>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</si>
  <si>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</si>
  <si>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</si>
  <si>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</si>
  <si>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</si>
  <si>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</si>
  <si>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</si>
  <si>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</si>
  <si>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</si>
  <si>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</si>
  <si>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</si>
  <si>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</si>
  <si>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</si>
  <si>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</si>
  <si>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</si>
  <si>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</si>
  <si>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</si>
  <si>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</si>
  <si>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</si>
  <si>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</si>
  <si>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</si>
  <si>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</si>
  <si>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</si>
  <si>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</si>
  <si>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</si>
  <si>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</si>
  <si>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</si>
  <si>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</si>
  <si>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</si>
  <si>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</si>
  <si>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</si>
  <si>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</si>
  <si>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</si>
  <si>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</si>
  <si>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</si>
  <si>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</si>
  <si>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</si>
  <si>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</si>
  <si>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</si>
  <si>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</si>
  <si>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</si>
  <si>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</si>
  <si>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</si>
  <si>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</si>
  <si>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</si>
  <si>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</si>
  <si>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</si>
  <si>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</si>
  <si>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</si>
  <si>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</si>
  <si>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</si>
  <si>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</si>
  <si>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</si>
  <si>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</si>
  <si>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</si>
  <si>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</si>
  <si>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</si>
  <si>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</si>
  <si>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</si>
  <si>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</si>
  <si>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</si>
  <si>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</si>
  <si>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</si>
  <si>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</si>
  <si>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</si>
  <si>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</si>
  <si>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</si>
  <si>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</si>
  <si>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</si>
  <si>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</si>
  <si>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</si>
  <si>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</si>
  <si>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</si>
  <si>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</si>
  <si>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</si>
  <si>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</si>
  <si>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</si>
  <si>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</si>
  <si>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</si>
  <si>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</si>
  <si>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</si>
  <si>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</si>
  <si>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</si>
  <si>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</si>
  <si>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</si>
  <si>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</si>
  <si>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</si>
  <si>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</si>
  <si>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941111121</t>
  </si>
  <si>
    <t>Montáž lešení řadového trubkového lehkého s podlahami zatížení do 200 kg/m2 š do 1,2 m v do 10 m</t>
  </si>
  <si>
    <t>m2</t>
  </si>
  <si>
    <t>4</t>
  </si>
  <si>
    <t>1779044179</t>
  </si>
  <si>
    <t>VV</t>
  </si>
  <si>
    <t>9*2*18</t>
  </si>
  <si>
    <t>941111221</t>
  </si>
  <si>
    <t>Příplatek k lešení řadovému trubkovému lehkému s podlahami š 1,2 m v 10 m za první a ZKD den použití</t>
  </si>
  <si>
    <t>2138728823</t>
  </si>
  <si>
    <t>324*30</t>
  </si>
  <si>
    <t>3</t>
  </si>
  <si>
    <t>941111821</t>
  </si>
  <si>
    <t>Demontáž lešení řadového trubkového lehkého s podlahami zatížení do 200 kg/m2 š do 1,2 m v do 10 m</t>
  </si>
  <si>
    <t>1196714558</t>
  </si>
  <si>
    <t>997</t>
  </si>
  <si>
    <t>Přesun sutě</t>
  </si>
  <si>
    <t>997013119</t>
  </si>
  <si>
    <t>Vnitrostaveništní doprava suti a vybouraných hmot pro budovy v do 30 m s použitím mechanizace</t>
  </si>
  <si>
    <t>t</t>
  </si>
  <si>
    <t>15499593</t>
  </si>
  <si>
    <t>5</t>
  </si>
  <si>
    <t>997013501</t>
  </si>
  <si>
    <t>Odvoz suti a vybouraných hmot na skládku nebo meziskládku do 1 km se složením</t>
  </si>
  <si>
    <t>546626001</t>
  </si>
  <si>
    <t>6</t>
  </si>
  <si>
    <t>997013509</t>
  </si>
  <si>
    <t>Příplatek k odvozu suti a vybouraných hmot na skládku ZKD 1 km přes 1 km</t>
  </si>
  <si>
    <t>638637084</t>
  </si>
  <si>
    <t>6,768*24 'Přepočtené koeficientem množství</t>
  </si>
  <si>
    <t>7</t>
  </si>
  <si>
    <t>997013831</t>
  </si>
  <si>
    <t>Poplatek za uložení na skládce (skládkovné) stavebního odpadu směsného kód odpadu 170 904</t>
  </si>
  <si>
    <t>425697816</t>
  </si>
  <si>
    <t>PSV</t>
  </si>
  <si>
    <t>Práce a dodávky PSV</t>
  </si>
  <si>
    <t>741</t>
  </si>
  <si>
    <t>Elektroinstalace - silnoproud</t>
  </si>
  <si>
    <t>8</t>
  </si>
  <si>
    <t>74101</t>
  </si>
  <si>
    <t>Demontáž stávající bleskosvodné soustavy na střeše</t>
  </si>
  <si>
    <t>m</t>
  </si>
  <si>
    <t>16</t>
  </si>
  <si>
    <t>236765915</t>
  </si>
  <si>
    <t>"D.1.1.b) 01"</t>
  </si>
  <si>
    <t xml:space="preserve">17,1+3*8,5+2*0,7 </t>
  </si>
  <si>
    <t>74102</t>
  </si>
  <si>
    <t>Zpětná montáž bleskosvodné soustavy na střeše, revize</t>
  </si>
  <si>
    <t>-630965224</t>
  </si>
  <si>
    <t>"D.1.1.b) 02"</t>
  </si>
  <si>
    <t>762</t>
  </si>
  <si>
    <t>Konstrukce tesařské</t>
  </si>
  <si>
    <t>10</t>
  </si>
  <si>
    <t>762083111</t>
  </si>
  <si>
    <t>Impregnace řeziva proti dřevokaznému hmyzu a houbám máčením třída ohrožení 1 a 2</t>
  </si>
  <si>
    <t>m3</t>
  </si>
  <si>
    <t>-770948130</t>
  </si>
  <si>
    <t>7,392+0,922</t>
  </si>
  <si>
    <t>11</t>
  </si>
  <si>
    <t>762341036</t>
  </si>
  <si>
    <t>Bednění střech rovných z desek OSB tl 22 mm na sraz šroubovaných na rošt</t>
  </si>
  <si>
    <t>2103754499</t>
  </si>
  <si>
    <t>"D.1.1.b) 02,05,09"</t>
  </si>
  <si>
    <t>"odvětrávaný hřeben a napojení na stěny"</t>
  </si>
  <si>
    <t>17,04*2*0,5</t>
  </si>
  <si>
    <t>(0,6+2,5+2*0,5)*0,5</t>
  </si>
  <si>
    <t>Součet</t>
  </si>
  <si>
    <t>12</t>
  </si>
  <si>
    <t>762341210</t>
  </si>
  <si>
    <t>Montáž bednění střech rovných a šikmých sklonu do 60° z hrubých prken na sraz</t>
  </si>
  <si>
    <t>-1778073191</t>
  </si>
  <si>
    <t>280 "místo původního bednění"</t>
  </si>
  <si>
    <t>280 "nad větranou mezerou"</t>
  </si>
  <si>
    <t>13</t>
  </si>
  <si>
    <t>M</t>
  </si>
  <si>
    <t>60511081</t>
  </si>
  <si>
    <t>řezivo jehličnaté středové smrk tl 18-32mm dl 4-5m</t>
  </si>
  <si>
    <t>32</t>
  </si>
  <si>
    <t>-360930212</t>
  </si>
  <si>
    <t>560*0,024*1,1</t>
  </si>
  <si>
    <t>14</t>
  </si>
  <si>
    <t>762341811</t>
  </si>
  <si>
    <t>Demontáž bednění střech z prken</t>
  </si>
  <si>
    <t>-178709741</t>
  </si>
  <si>
    <t>280</t>
  </si>
  <si>
    <t>762342441</t>
  </si>
  <si>
    <t>Montáž lišt trojúhelníkových nebo kontralatí na střechách sklonu do 60°</t>
  </si>
  <si>
    <t>-1768311033</t>
  </si>
  <si>
    <t>"větraná vzduchová mezera - dřevěné hranoly 80/60 mm, osově dle stávajících krokví"</t>
  </si>
  <si>
    <t>20*7,5+20*8,1+5*2,35</t>
  </si>
  <si>
    <t>60514114</t>
  </si>
  <si>
    <t>řezivo jehličnaté lať impregnovaná dl 4 m</t>
  </si>
  <si>
    <t>1056461759</t>
  </si>
  <si>
    <t>323,75*0,08*0,06*1,1</t>
  </si>
  <si>
    <t>17</t>
  </si>
  <si>
    <t>762351120</t>
  </si>
  <si>
    <t>Montáž světlíku, větráku nebo dýmníku z hraněného řeziva plochy do 144 cm2</t>
  </si>
  <si>
    <t>2024493764</t>
  </si>
  <si>
    <t>"100/150" 2*17,04+18*2*0,5</t>
  </si>
  <si>
    <t>"60/150" 2*0,6+2,5+2*0,15+9*0,4</t>
  </si>
  <si>
    <t>18</t>
  </si>
  <si>
    <t>60512130</t>
  </si>
  <si>
    <t>hranol stavební řezivo průřezu do 224cm2 do dl 6m</t>
  </si>
  <si>
    <t>-605669523</t>
  </si>
  <si>
    <t>"100/150" (2*17,04+18*2*0,5)*0,1*0,15*1,1</t>
  </si>
  <si>
    <t>"60/150" (2*0,6+2,5+2*0,15+6*0,4)*0,06*0,15*1,1</t>
  </si>
  <si>
    <t>19</t>
  </si>
  <si>
    <t>762395000</t>
  </si>
  <si>
    <t>Spojovací prostředky krovů, bednění, laťování, nadstřešních konstrukcí</t>
  </si>
  <si>
    <t>-1937209717</t>
  </si>
  <si>
    <t>19,09*0,022+14,784+1,709+0,922</t>
  </si>
  <si>
    <t>20</t>
  </si>
  <si>
    <t>998762203</t>
  </si>
  <si>
    <t>Přesun hmot procentní pro kce tesařské v objektech v do 24 m</t>
  </si>
  <si>
    <t>%</t>
  </si>
  <si>
    <t>1927460834</t>
  </si>
  <si>
    <t>763</t>
  </si>
  <si>
    <t>Konstrukce suché výstavby</t>
  </si>
  <si>
    <t>763182411</t>
  </si>
  <si>
    <t>SDK opláštění obvodu střešního okna z desek a UA profilů hloubky do 0,5 m</t>
  </si>
  <si>
    <t>1351458965</t>
  </si>
  <si>
    <t>"začištění a dopojení sdk kolem nových střešních oken"</t>
  </si>
  <si>
    <t>10*(2*0,8+2*1,2)</t>
  </si>
  <si>
    <t>1*(2*0,6+2*1)</t>
  </si>
  <si>
    <t>22</t>
  </si>
  <si>
    <t>763182</t>
  </si>
  <si>
    <t>Úprava tepelné izolace a napojení parozábrany při sdk opláštění nového střešního okna - zvýšená pracnost</t>
  </si>
  <si>
    <t>kus</t>
  </si>
  <si>
    <t>1243911037</t>
  </si>
  <si>
    <t>23</t>
  </si>
  <si>
    <t>998763403</t>
  </si>
  <si>
    <t>Přesun hmot procentní pro sádrokartonové konstrukce v objektech v do 24 m</t>
  </si>
  <si>
    <t>-444279016</t>
  </si>
  <si>
    <t>764</t>
  </si>
  <si>
    <t>Konstrukce klempířské</t>
  </si>
  <si>
    <t>24</t>
  </si>
  <si>
    <t>764001821</t>
  </si>
  <si>
    <t>Demontáž krytiny ze svitků nebo tabulí do suti</t>
  </si>
  <si>
    <t>-766771125</t>
  </si>
  <si>
    <t>25</t>
  </si>
  <si>
    <t>764002414</t>
  </si>
  <si>
    <t>Montáž strukturované oddělovací rohože jakkékoliv rš</t>
  </si>
  <si>
    <t>61947224</t>
  </si>
  <si>
    <t>26</t>
  </si>
  <si>
    <t>28329043</t>
  </si>
  <si>
    <t>umělohmotná rohož samolepící</t>
  </si>
  <si>
    <t>1369679009</t>
  </si>
  <si>
    <t>280*1,15 'Přepočtené koeficientem množství</t>
  </si>
  <si>
    <t>27</t>
  </si>
  <si>
    <t>764002821</t>
  </si>
  <si>
    <t>Demontáž střešního výlezu do suti</t>
  </si>
  <si>
    <t>-1972962533</t>
  </si>
  <si>
    <t>28</t>
  </si>
  <si>
    <t>764002871</t>
  </si>
  <si>
    <t>Demontáž lemování zdí do suti</t>
  </si>
  <si>
    <t>51853265</t>
  </si>
  <si>
    <t>2*0,6+2,5+2*1,1+2*0,55</t>
  </si>
  <si>
    <t>29</t>
  </si>
  <si>
    <t>764002881</t>
  </si>
  <si>
    <t>Demontáž lemování střešních prostupů do suti</t>
  </si>
  <si>
    <t>-235085920</t>
  </si>
  <si>
    <t>10*0,4*(2*0,78+2*1,18)+0,4*(2*0,5+2*0,8)</t>
  </si>
  <si>
    <t>0,4*4*0,55</t>
  </si>
  <si>
    <t>30</t>
  </si>
  <si>
    <t>764004821</t>
  </si>
  <si>
    <t>Demontáž nástřešního žlabu do suti</t>
  </si>
  <si>
    <t>1881191372</t>
  </si>
  <si>
    <t>2*17,4+2*0,4</t>
  </si>
  <si>
    <t>31</t>
  </si>
  <si>
    <t>764004861</t>
  </si>
  <si>
    <t>Demontáž svodu do suti</t>
  </si>
  <si>
    <t>2018510910</t>
  </si>
  <si>
    <t>3*9</t>
  </si>
  <si>
    <t>764121401</t>
  </si>
  <si>
    <t>Krytina střechy rovné drážkováním ze svitků z Al plechu rš 500 mm sklonu do 30°</t>
  </si>
  <si>
    <t>-1939477237</t>
  </si>
  <si>
    <t>"cena vč. příponek dle D.1.1.b) 04 kotevní plán"</t>
  </si>
  <si>
    <t>33</t>
  </si>
  <si>
    <t>7642216231</t>
  </si>
  <si>
    <t xml:space="preserve">Oplechování větraného hřebene s větracím pásem </t>
  </si>
  <si>
    <t>739194152</t>
  </si>
  <si>
    <t>"D.1.1.b) 05"</t>
  </si>
  <si>
    <t>"větrací perforovaná krycí lišta"</t>
  </si>
  <si>
    <t xml:space="preserve">2*17,04 </t>
  </si>
  <si>
    <t>34</t>
  </si>
  <si>
    <t>764222431</t>
  </si>
  <si>
    <t>Oplechování rovné okapové hrany z Al plechu rš 150 mm</t>
  </si>
  <si>
    <t>705402801</t>
  </si>
  <si>
    <t>"D.1.1.b) 02, 06"</t>
  </si>
  <si>
    <t>"okapnice K6"</t>
  </si>
  <si>
    <t>2*17,04</t>
  </si>
  <si>
    <t>35</t>
  </si>
  <si>
    <t>764222433</t>
  </si>
  <si>
    <t>Oplechování rovné okapové hrany z Al plechu rš 250 mm</t>
  </si>
  <si>
    <t>855894895</t>
  </si>
  <si>
    <t>"K7 zatahovací pás" 2*17,04</t>
  </si>
  <si>
    <t>"K4 okapnice" 2*17,04</t>
  </si>
  <si>
    <t>"K10 krycí plech" 2*0,6+2,5+4*0,5</t>
  </si>
  <si>
    <t>36</t>
  </si>
  <si>
    <t>764222434</t>
  </si>
  <si>
    <t>Oplechování rovné okapové hrany z Al plechu rš 330 mm</t>
  </si>
  <si>
    <t>1186846010</t>
  </si>
  <si>
    <t>"D.1.1.b) 02, 05"</t>
  </si>
  <si>
    <t>"krycí plech K2" 2*17,04</t>
  </si>
  <si>
    <t>37</t>
  </si>
  <si>
    <t>764223452</t>
  </si>
  <si>
    <t>Střešní výlez pro krytinu skládanou nebo plechovou z Al plechu</t>
  </si>
  <si>
    <t>-848665095</t>
  </si>
  <si>
    <t>"střešní výlez 600x600 mm, s dřevěným rámem, nezateplený, vhodný pro falcované krytiny"</t>
  </si>
  <si>
    <t>38</t>
  </si>
  <si>
    <t>764321403</t>
  </si>
  <si>
    <t>Lemování rovných zdí střech s krytinou prejzovou nebo vlnitou z Al plechu rš 250 mm</t>
  </si>
  <si>
    <t>-37837599</t>
  </si>
  <si>
    <t>"D.1.1.b) 09"</t>
  </si>
  <si>
    <t>"K9" 2*0,6+2,5</t>
  </si>
  <si>
    <t>"D.1.1.b) 08"</t>
  </si>
  <si>
    <t>"K11" 2*1,1+2*0,55</t>
  </si>
  <si>
    <t>39</t>
  </si>
  <si>
    <t>764523406</t>
  </si>
  <si>
    <t>Žlaby nadokapní (nástřešní ) oblého tvaru včetně háků, čel a hrdel z Al plechu rš 500 mm</t>
  </si>
  <si>
    <t>-1208668578</t>
  </si>
  <si>
    <t>40</t>
  </si>
  <si>
    <t>764521444</t>
  </si>
  <si>
    <t xml:space="preserve">Kotlík z Al plechu </t>
  </si>
  <si>
    <t>502890082</t>
  </si>
  <si>
    <t>41</t>
  </si>
  <si>
    <t>764528422</t>
  </si>
  <si>
    <t>Svody kruhové včetně objímek, kolen, odskoků z Al plechu průměru 100 mm</t>
  </si>
  <si>
    <t>1089379719</t>
  </si>
  <si>
    <t>2*9</t>
  </si>
  <si>
    <t>42</t>
  </si>
  <si>
    <t>764528423</t>
  </si>
  <si>
    <t>Svody kruhové včetně objímek, kolen, odskoků z Al plechu průměru 125 mm</t>
  </si>
  <si>
    <t>-2121784909</t>
  </si>
  <si>
    <t>43</t>
  </si>
  <si>
    <t>998764203</t>
  </si>
  <si>
    <t>Přesun hmot procentní pro konstrukce klempířské v objektech v do 24 m</t>
  </si>
  <si>
    <t>1149151441</t>
  </si>
  <si>
    <t>765</t>
  </si>
  <si>
    <t>Krytina skládaná</t>
  </si>
  <si>
    <t>44</t>
  </si>
  <si>
    <t>765113121</t>
  </si>
  <si>
    <t>Okapová hrana s větrací mřížkou jednoduchou</t>
  </si>
  <si>
    <t>-11877335</t>
  </si>
  <si>
    <t>"D.1.1.b) 02,06"</t>
  </si>
  <si>
    <t xml:space="preserve">"ochranný pás proti ptákům" </t>
  </si>
  <si>
    <t>45</t>
  </si>
  <si>
    <t>765191021</t>
  </si>
  <si>
    <t>Montáž pojistné hydroizolační nebo parotěsné fólie kladené ve sklonu přes 20° s lepenými spoji na krokve</t>
  </si>
  <si>
    <t>-474367924</t>
  </si>
  <si>
    <t>46</t>
  </si>
  <si>
    <t>28329220</t>
  </si>
  <si>
    <t>fólie kontaktní difuzně propustná pro doplňkovou hydroizolační vrstvu, monolitická dvouvrstvá PES 270g/m2</t>
  </si>
  <si>
    <t>869871790</t>
  </si>
  <si>
    <t>280*1,1 'Přepočtené koeficientem množství</t>
  </si>
  <si>
    <t>47</t>
  </si>
  <si>
    <t>765191031</t>
  </si>
  <si>
    <t>Lepení těsnících pásků pod kontralatě</t>
  </si>
  <si>
    <t>-1797195244</t>
  </si>
  <si>
    <t>"dle kontralatí"</t>
  </si>
  <si>
    <t>48</t>
  </si>
  <si>
    <t>28329303</t>
  </si>
  <si>
    <t>páska těsnící jednostranně lepící butylkaučuková pod kontralatě š 50mm</t>
  </si>
  <si>
    <t>-89689001</t>
  </si>
  <si>
    <t>323,75*1,1 'Přepočtené koeficientem množství</t>
  </si>
  <si>
    <t>49</t>
  </si>
  <si>
    <t>765192001</t>
  </si>
  <si>
    <t>Nouzové (provizorní) zakrytí střechy plachtou</t>
  </si>
  <si>
    <t>-1897069455</t>
  </si>
  <si>
    <t>50</t>
  </si>
  <si>
    <t>998765203</t>
  </si>
  <si>
    <t>Přesun hmot procentní pro krytiny skládané v objektech v do 24 m</t>
  </si>
  <si>
    <t>1845065618</t>
  </si>
  <si>
    <t>766</t>
  </si>
  <si>
    <t>Konstrukce truhlářské</t>
  </si>
  <si>
    <t>51</t>
  </si>
  <si>
    <t>766671001</t>
  </si>
  <si>
    <t>Montáž střešního okna do krytiny ploché 55 x 78 cm</t>
  </si>
  <si>
    <t>109295204</t>
  </si>
  <si>
    <t>52</t>
  </si>
  <si>
    <t>61124777</t>
  </si>
  <si>
    <t>okno střešní dřevěné kyvné, izolační trojsklo 55x78cm, Uw=1,1W/m2K Al oplechování</t>
  </si>
  <si>
    <t>1982942347</t>
  </si>
  <si>
    <t>53</t>
  </si>
  <si>
    <t>61124085</t>
  </si>
  <si>
    <t>zateplovací sada střešních oken manžeta z hydroizolační fólie 550x780mm</t>
  </si>
  <si>
    <t>sada</t>
  </si>
  <si>
    <t>1938256432</t>
  </si>
  <si>
    <t>54</t>
  </si>
  <si>
    <t>61124103</t>
  </si>
  <si>
    <t>zateplovací sada střešních oken manžeta z parotěsné fólie 550x780mm</t>
  </si>
  <si>
    <t>-2104092016</t>
  </si>
  <si>
    <t>55</t>
  </si>
  <si>
    <t>61140602</t>
  </si>
  <si>
    <t>tyč ovládací střešních oken</t>
  </si>
  <si>
    <t>1445635330</t>
  </si>
  <si>
    <t>56</t>
  </si>
  <si>
    <t>61124046</t>
  </si>
  <si>
    <t>zateplovací sada střešních oken rám 550x780mm</t>
  </si>
  <si>
    <t>-2052499049</t>
  </si>
  <si>
    <t>57</t>
  </si>
  <si>
    <t>766671004</t>
  </si>
  <si>
    <t>Montáž střešního okna do krytiny ploché 78 x 118 cm</t>
  </si>
  <si>
    <t>-2137742083</t>
  </si>
  <si>
    <t>58</t>
  </si>
  <si>
    <t>61124498</t>
  </si>
  <si>
    <t>okno střešní dřevěné kyvné, izolační trojsklo 78x118cm, Uw=1,1W/m2K Al oplechování</t>
  </si>
  <si>
    <t>1812958414</t>
  </si>
  <si>
    <t>59</t>
  </si>
  <si>
    <t>61124163</t>
  </si>
  <si>
    <t>lemování střešních oken 780x1180mm</t>
  </si>
  <si>
    <t>-1784389657</t>
  </si>
  <si>
    <t>60</t>
  </si>
  <si>
    <t>61124233</t>
  </si>
  <si>
    <t>manžeta z parotěsné fólie pro střešní okno 780x1180mm</t>
  </si>
  <si>
    <t>-184513262</t>
  </si>
  <si>
    <t>61</t>
  </si>
  <si>
    <t>218339507</t>
  </si>
  <si>
    <t>62</t>
  </si>
  <si>
    <t>61124060</t>
  </si>
  <si>
    <t>zateplovací sada střešních oken rám 780x1180mm</t>
  </si>
  <si>
    <t>548273400</t>
  </si>
  <si>
    <t>63</t>
  </si>
  <si>
    <t>766674810</t>
  </si>
  <si>
    <t>Demontáž střešního okna hladká krytina do 30°</t>
  </si>
  <si>
    <t>-1225352228</t>
  </si>
  <si>
    <t>10+1</t>
  </si>
  <si>
    <t>64</t>
  </si>
  <si>
    <t>998766203</t>
  </si>
  <si>
    <t>Přesun hmot procentní pro konstrukce truhlářské v objektech v do 24 m</t>
  </si>
  <si>
    <t>721900776</t>
  </si>
  <si>
    <t>767</t>
  </si>
  <si>
    <t>Konstrukce zámečnické</t>
  </si>
  <si>
    <t>65</t>
  </si>
  <si>
    <t>76701</t>
  </si>
  <si>
    <t>D+M záchytného systému proti pádu osob 11 ks nerezových kotvících bodů,na střeše</t>
  </si>
  <si>
    <t>kpl</t>
  </si>
  <si>
    <t>-246389423</t>
  </si>
  <si>
    <t>"technická zpráva"</t>
  </si>
  <si>
    <t>"17 ks nerezových kotvících bodů pro tenké dřevěné konstrukce, montážní lano 23m, montáž, revize"</t>
  </si>
  <si>
    <t>66</t>
  </si>
  <si>
    <t>998767203</t>
  </si>
  <si>
    <t>Přesun hmot procentní pro zámečnické konstrukce v objektech v do 24 m</t>
  </si>
  <si>
    <t>-562020322</t>
  </si>
  <si>
    <t>784</t>
  </si>
  <si>
    <t>Dokončovací práce - malby a tapety</t>
  </si>
  <si>
    <t>67</t>
  </si>
  <si>
    <t>784181121</t>
  </si>
  <si>
    <t>Hloubková jednonásobná penetrace podkladu v místnostech výšky do 3,80 m</t>
  </si>
  <si>
    <t>-522643464</t>
  </si>
  <si>
    <t>"malby kolem nových střešních oken"</t>
  </si>
  <si>
    <t>68</t>
  </si>
  <si>
    <t>784221101</t>
  </si>
  <si>
    <t>Dvojnásobné bílé malby ze směsí za sucha dobře otěruvzdorných v místnostech do 3,80 m</t>
  </si>
  <si>
    <t>1696658460</t>
  </si>
  <si>
    <t>HZS</t>
  </si>
  <si>
    <t>Hodinové zúčtovací sazby</t>
  </si>
  <si>
    <t>69</t>
  </si>
  <si>
    <t>HZS2111</t>
  </si>
  <si>
    <t>Hodinová zúčtovací sazba tesař</t>
  </si>
  <si>
    <t>hod</t>
  </si>
  <si>
    <t>512</t>
  </si>
  <si>
    <t>75459375</t>
  </si>
  <si>
    <t>"prověření dřevěných prvků krovu"</t>
  </si>
  <si>
    <t>"případě zjištění vadných prvků budou tyto prvky vyměněny - bude oceněno dle skutečného rozsahu"</t>
  </si>
  <si>
    <t>VRN</t>
  </si>
  <si>
    <t>Vedlejší rozpočtové náklady</t>
  </si>
  <si>
    <t>VRN3</t>
  </si>
  <si>
    <t>Zařízení staveniště</t>
  </si>
  <si>
    <t>70</t>
  </si>
  <si>
    <t>030001000</t>
  </si>
  <si>
    <t>1024</t>
  </si>
  <si>
    <t>66904930</t>
  </si>
  <si>
    <t>VRN4</t>
  </si>
  <si>
    <t>Inženýrská činnost</t>
  </si>
  <si>
    <t>71</t>
  </si>
  <si>
    <t>040001000</t>
  </si>
  <si>
    <t>Inženýrská činnost (koordinační činnost)</t>
  </si>
  <si>
    <t>-378216670</t>
  </si>
  <si>
    <t>VRN5</t>
  </si>
  <si>
    <t>Finanční náklady</t>
  </si>
  <si>
    <t>72</t>
  </si>
  <si>
    <t>050001000</t>
  </si>
  <si>
    <t>Finanční náklady (pojištění)</t>
  </si>
  <si>
    <t>-1623210021</t>
  </si>
  <si>
    <t>VRN7</t>
  </si>
  <si>
    <t>Provozní vlivy</t>
  </si>
  <si>
    <t>73</t>
  </si>
  <si>
    <t>070001000</t>
  </si>
  <si>
    <t>Provozní vlivy (provoz investora)</t>
  </si>
  <si>
    <t>-1025599143</t>
  </si>
  <si>
    <t>VRN9</t>
  </si>
  <si>
    <t>Ostatní náklady</t>
  </si>
  <si>
    <t>74</t>
  </si>
  <si>
    <t>090001000</t>
  </si>
  <si>
    <t>Ostatní náklady - provedení Blower door testu (pro zjištění případných netěsností v parozábraně)</t>
  </si>
  <si>
    <t>-557830183</t>
  </si>
  <si>
    <t>Oprava šikmé střechy Speciální základní školy v Červeném Kostelci, č. akce SM/20/332 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</si>
</sst>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9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/>
    </xf>
    <xf numFmtId="0" fontId="37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22" t="s">
        <v>5</v>
      </c>
      <c r="AS2" s="223"/>
      <c r="AT2" s="223"/>
      <c r="AU2" s="223"/>
      <c r="AV2" s="223"/>
      <c r="AW2" s="223"/>
      <c r="AX2" s="223"/>
      <c r="AY2" s="223"/>
      <c r="AZ2" s="223"/>
      <c r="BA2" s="223"/>
      <c r="BB2" s="223"/>
      <c r="BC2" s="223"/>
      <c r="BD2" s="223"/>
      <c r="BE2" s="22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33" t="s">
        <v>14</v>
      </c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R5" s="20"/>
      <c r="BE5" s="212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34" t="s">
        <v>17</v>
      </c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223"/>
      <c r="AJ6" s="223"/>
      <c r="AK6" s="223"/>
      <c r="AL6" s="223"/>
      <c r="AM6" s="223"/>
      <c r="AN6" s="223"/>
      <c r="AO6" s="223"/>
      <c r="AR6" s="20"/>
      <c r="BE6" s="213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3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3"/>
      <c r="BS8" s="17" t="s">
        <v>6</v>
      </c>
    </row>
    <row r="9" spans="1:74" s="1" customFormat="1" ht="14.45" customHeight="1">
      <c r="B9" s="20"/>
      <c r="AR9" s="20"/>
      <c r="BE9" s="213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13"/>
      <c r="BS10" s="17" t="s">
        <v>6</v>
      </c>
    </row>
    <row r="11" spans="1:74" s="1" customFormat="1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13"/>
      <c r="BS11" s="17" t="s">
        <v>6</v>
      </c>
    </row>
    <row r="12" spans="1:74" s="1" customFormat="1" ht="6.95" customHeight="1">
      <c r="B12" s="20"/>
      <c r="AR12" s="20"/>
      <c r="BE12" s="213"/>
      <c r="BS12" s="17" t="s">
        <v>6</v>
      </c>
    </row>
    <row r="13" spans="1:74" s="1" customFormat="1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13"/>
      <c r="BS13" s="17" t="s">
        <v>6</v>
      </c>
    </row>
    <row r="14" spans="1:74" ht="12.75">
      <c r="B14" s="20"/>
      <c r="E14" s="235" t="s">
        <v>29</v>
      </c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  <c r="AA14" s="236"/>
      <c r="AB14" s="236"/>
      <c r="AC14" s="236"/>
      <c r="AD14" s="236"/>
      <c r="AE14" s="236"/>
      <c r="AF14" s="236"/>
      <c r="AG14" s="236"/>
      <c r="AH14" s="236"/>
      <c r="AI14" s="236"/>
      <c r="AJ14" s="236"/>
      <c r="AK14" s="27" t="s">
        <v>27</v>
      </c>
      <c r="AN14" s="29" t="s">
        <v>29</v>
      </c>
      <c r="AR14" s="20"/>
      <c r="BE14" s="213"/>
      <c r="BS14" s="17" t="s">
        <v>6</v>
      </c>
    </row>
    <row r="15" spans="1:74" s="1" customFormat="1" ht="6.95" customHeight="1">
      <c r="B15" s="20"/>
      <c r="AR15" s="20"/>
      <c r="BE15" s="213"/>
      <c r="BS15" s="17" t="s">
        <v>3</v>
      </c>
    </row>
    <row r="16" spans="1:74" s="1" customFormat="1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13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27</v>
      </c>
      <c r="AN17" s="25" t="s">
        <v>1</v>
      </c>
      <c r="AR17" s="20"/>
      <c r="BE17" s="213"/>
      <c r="BS17" s="17" t="s">
        <v>32</v>
      </c>
    </row>
    <row r="18" spans="1:71" s="1" customFormat="1" ht="6.95" customHeight="1">
      <c r="B18" s="20"/>
      <c r="AR18" s="20"/>
      <c r="BE18" s="213"/>
      <c r="BS18" s="17" t="s">
        <v>6</v>
      </c>
    </row>
    <row r="19" spans="1:71" s="1" customFormat="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13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27</v>
      </c>
      <c r="AN20" s="25" t="s">
        <v>1</v>
      </c>
      <c r="AR20" s="20"/>
      <c r="BE20" s="213"/>
      <c r="BS20" s="17" t="s">
        <v>32</v>
      </c>
    </row>
    <row r="21" spans="1:71" s="1" customFormat="1" ht="6.95" customHeight="1">
      <c r="B21" s="20"/>
      <c r="AR21" s="20"/>
      <c r="BE21" s="213"/>
    </row>
    <row r="22" spans="1:71" s="1" customFormat="1" ht="12" customHeight="1">
      <c r="B22" s="20"/>
      <c r="D22" s="27" t="s">
        <v>34</v>
      </c>
      <c r="AR22" s="20"/>
      <c r="BE22" s="213"/>
    </row>
    <row r="23" spans="1:71" s="1" customFormat="1" ht="16.5" customHeight="1">
      <c r="B23" s="20"/>
      <c r="E23" s="237" t="s">
        <v>1</v>
      </c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R23" s="20"/>
      <c r="BE23" s="213"/>
    </row>
    <row r="24" spans="1:71" s="1" customFormat="1" ht="6.95" customHeight="1">
      <c r="B24" s="20"/>
      <c r="AR24" s="20"/>
      <c r="BE24" s="213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3"/>
    </row>
    <row r="26" spans="1:71" s="2" customFormat="1" ht="25.9" customHeight="1">
      <c r="A26" s="32"/>
      <c r="B26" s="33"/>
      <c r="C26" s="32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5">
        <f>ROUND(AG94,2)</f>
        <v>0</v>
      </c>
      <c r="AL26" s="216"/>
      <c r="AM26" s="216"/>
      <c r="AN26" s="216"/>
      <c r="AO26" s="216"/>
      <c r="AP26" s="32"/>
      <c r="AQ26" s="32"/>
      <c r="AR26" s="33"/>
      <c r="BE26" s="213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3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38" t="s">
        <v>36</v>
      </c>
      <c r="M28" s="238"/>
      <c r="N28" s="238"/>
      <c r="O28" s="238"/>
      <c r="P28" s="238"/>
      <c r="Q28" s="32"/>
      <c r="R28" s="32"/>
      <c r="S28" s="32"/>
      <c r="T28" s="32"/>
      <c r="U28" s="32"/>
      <c r="V28" s="32"/>
      <c r="W28" s="238" t="s">
        <v>37</v>
      </c>
      <c r="X28" s="238"/>
      <c r="Y28" s="238"/>
      <c r="Z28" s="238"/>
      <c r="AA28" s="238"/>
      <c r="AB28" s="238"/>
      <c r="AC28" s="238"/>
      <c r="AD28" s="238"/>
      <c r="AE28" s="238"/>
      <c r="AF28" s="32"/>
      <c r="AG28" s="32"/>
      <c r="AH28" s="32"/>
      <c r="AI28" s="32"/>
      <c r="AJ28" s="32"/>
      <c r="AK28" s="238" t="s">
        <v>38</v>
      </c>
      <c r="AL28" s="238"/>
      <c r="AM28" s="238"/>
      <c r="AN28" s="238"/>
      <c r="AO28" s="238"/>
      <c r="AP28" s="32"/>
      <c r="AQ28" s="32"/>
      <c r="AR28" s="33"/>
      <c r="BE28" s="213"/>
    </row>
    <row r="29" spans="1:71" s="3" customFormat="1" ht="14.45" customHeight="1">
      <c r="B29" s="37"/>
      <c r="D29" s="27" t="s">
        <v>39</v>
      </c>
      <c r="F29" s="27" t="s">
        <v>40</v>
      </c>
      <c r="L29" s="239">
        <v>0.21</v>
      </c>
      <c r="M29" s="218"/>
      <c r="N29" s="218"/>
      <c r="O29" s="218"/>
      <c r="P29" s="218"/>
      <c r="W29" s="217">
        <f>ROUND(AZ94, 2)</f>
        <v>0</v>
      </c>
      <c r="X29" s="218"/>
      <c r="Y29" s="218"/>
      <c r="Z29" s="218"/>
      <c r="AA29" s="218"/>
      <c r="AB29" s="218"/>
      <c r="AC29" s="218"/>
      <c r="AD29" s="218"/>
      <c r="AE29" s="218"/>
      <c r="AK29" s="217">
        <f>ROUND(AV94, 2)</f>
        <v>0</v>
      </c>
      <c r="AL29" s="218"/>
      <c r="AM29" s="218"/>
      <c r="AN29" s="218"/>
      <c r="AO29" s="218"/>
      <c r="AR29" s="37"/>
      <c r="BE29" s="214"/>
    </row>
    <row r="30" spans="1:71" s="3" customFormat="1" ht="14.45" customHeight="1">
      <c r="B30" s="37"/>
      <c r="F30" s="27" t="s">
        <v>41</v>
      </c>
      <c r="L30" s="239">
        <v>0.15</v>
      </c>
      <c r="M30" s="218"/>
      <c r="N30" s="218"/>
      <c r="O30" s="218"/>
      <c r="P30" s="218"/>
      <c r="W30" s="217">
        <f>ROUND(BA94, 2)</f>
        <v>0</v>
      </c>
      <c r="X30" s="218"/>
      <c r="Y30" s="218"/>
      <c r="Z30" s="218"/>
      <c r="AA30" s="218"/>
      <c r="AB30" s="218"/>
      <c r="AC30" s="218"/>
      <c r="AD30" s="218"/>
      <c r="AE30" s="218"/>
      <c r="AK30" s="217">
        <f>ROUND(AW94, 2)</f>
        <v>0</v>
      </c>
      <c r="AL30" s="218"/>
      <c r="AM30" s="218"/>
      <c r="AN30" s="218"/>
      <c r="AO30" s="218"/>
      <c r="AR30" s="37"/>
      <c r="BE30" s="214"/>
    </row>
    <row r="31" spans="1:71" s="3" customFormat="1" ht="14.45" hidden="1" customHeight="1">
      <c r="B31" s="37"/>
      <c r="F31" s="27" t="s">
        <v>42</v>
      </c>
      <c r="L31" s="239">
        <v>0.21</v>
      </c>
      <c r="M31" s="218"/>
      <c r="N31" s="218"/>
      <c r="O31" s="218"/>
      <c r="P31" s="218"/>
      <c r="W31" s="217">
        <f>ROUND(BB94, 2)</f>
        <v>0</v>
      </c>
      <c r="X31" s="218"/>
      <c r="Y31" s="218"/>
      <c r="Z31" s="218"/>
      <c r="AA31" s="218"/>
      <c r="AB31" s="218"/>
      <c r="AC31" s="218"/>
      <c r="AD31" s="218"/>
      <c r="AE31" s="218"/>
      <c r="AK31" s="217">
        <v>0</v>
      </c>
      <c r="AL31" s="218"/>
      <c r="AM31" s="218"/>
      <c r="AN31" s="218"/>
      <c r="AO31" s="218"/>
      <c r="AR31" s="37"/>
      <c r="BE31" s="214"/>
    </row>
    <row r="32" spans="1:71" s="3" customFormat="1" ht="14.45" hidden="1" customHeight="1">
      <c r="B32" s="37"/>
      <c r="F32" s="27" t="s">
        <v>43</v>
      </c>
      <c r="L32" s="239">
        <v>0.15</v>
      </c>
      <c r="M32" s="218"/>
      <c r="N32" s="218"/>
      <c r="O32" s="218"/>
      <c r="P32" s="218"/>
      <c r="W32" s="217">
        <f>ROUND(BC94, 2)</f>
        <v>0</v>
      </c>
      <c r="X32" s="218"/>
      <c r="Y32" s="218"/>
      <c r="Z32" s="218"/>
      <c r="AA32" s="218"/>
      <c r="AB32" s="218"/>
      <c r="AC32" s="218"/>
      <c r="AD32" s="218"/>
      <c r="AE32" s="218"/>
      <c r="AK32" s="217">
        <v>0</v>
      </c>
      <c r="AL32" s="218"/>
      <c r="AM32" s="218"/>
      <c r="AN32" s="218"/>
      <c r="AO32" s="218"/>
      <c r="AR32" s="37"/>
      <c r="BE32" s="214"/>
    </row>
    <row r="33" spans="1:57" s="3" customFormat="1" ht="14.45" hidden="1" customHeight="1">
      <c r="B33" s="37"/>
      <c r="F33" s="27" t="s">
        <v>44</v>
      </c>
      <c r="L33" s="239">
        <v>0</v>
      </c>
      <c r="M33" s="218"/>
      <c r="N33" s="218"/>
      <c r="O33" s="218"/>
      <c r="P33" s="218"/>
      <c r="W33" s="217">
        <f>ROUND(BD94, 2)</f>
        <v>0</v>
      </c>
      <c r="X33" s="218"/>
      <c r="Y33" s="218"/>
      <c r="Z33" s="218"/>
      <c r="AA33" s="218"/>
      <c r="AB33" s="218"/>
      <c r="AC33" s="218"/>
      <c r="AD33" s="218"/>
      <c r="AE33" s="218"/>
      <c r="AK33" s="217">
        <v>0</v>
      </c>
      <c r="AL33" s="218"/>
      <c r="AM33" s="218"/>
      <c r="AN33" s="218"/>
      <c r="AO33" s="218"/>
      <c r="AR33" s="37"/>
      <c r="BE33" s="214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3"/>
    </row>
    <row r="35" spans="1:57" s="2" customFormat="1" ht="25.9" customHeight="1">
      <c r="A35" s="32"/>
      <c r="B35" s="33"/>
      <c r="C35" s="38"/>
      <c r="D35" s="39" t="s">
        <v>45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46</v>
      </c>
      <c r="U35" s="40"/>
      <c r="V35" s="40"/>
      <c r="W35" s="40"/>
      <c r="X35" s="250" t="s">
        <v>47</v>
      </c>
      <c r="Y35" s="220"/>
      <c r="Z35" s="220"/>
      <c r="AA35" s="220"/>
      <c r="AB35" s="220"/>
      <c r="AC35" s="40"/>
      <c r="AD35" s="40"/>
      <c r="AE35" s="40"/>
      <c r="AF35" s="40"/>
      <c r="AG35" s="40"/>
      <c r="AH35" s="40"/>
      <c r="AI35" s="40"/>
      <c r="AJ35" s="40"/>
      <c r="AK35" s="219">
        <f>SUM(AK26:AK33)</f>
        <v>0</v>
      </c>
      <c r="AL35" s="220"/>
      <c r="AM35" s="220"/>
      <c r="AN35" s="220"/>
      <c r="AO35" s="221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48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49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50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51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50</v>
      </c>
      <c r="AI60" s="35"/>
      <c r="AJ60" s="35"/>
      <c r="AK60" s="35"/>
      <c r="AL60" s="35"/>
      <c r="AM60" s="45" t="s">
        <v>51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52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53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50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51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50</v>
      </c>
      <c r="AI75" s="35"/>
      <c r="AJ75" s="35"/>
      <c r="AK75" s="35"/>
      <c r="AL75" s="35"/>
      <c r="AM75" s="45" t="s">
        <v>51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0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0" s="2" customFormat="1" ht="24.95" customHeight="1">
      <c r="A82" s="32"/>
      <c r="B82" s="33"/>
      <c r="C82" s="21" t="s">
        <v>54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0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0" s="4" customFormat="1" ht="12" customHeight="1">
      <c r="B84" s="51"/>
      <c r="C84" s="27" t="s">
        <v>13</v>
      </c>
      <c r="L84" s="4" t="str">
        <f>K5</f>
        <v>O021</v>
      </c>
      <c r="AR84" s="51"/>
    </row>
    <row r="85" spans="1:90" s="5" customFormat="1" ht="36.950000000000003" customHeight="1">
      <c r="B85" s="52"/>
      <c r="C85" s="53" t="s">
        <v>16</v>
      </c>
      <c r="L85" s="226" t="str">
        <f>K6</f>
        <v>Oprava šikmé střechy speciální ZŠ Červený Kostelec</v>
      </c>
      <c r="M85" s="227"/>
      <c r="N85" s="227"/>
      <c r="O85" s="227"/>
      <c r="P85" s="227"/>
      <c r="Q85" s="227"/>
      <c r="R85" s="227"/>
      <c r="S85" s="227"/>
      <c r="T85" s="227"/>
      <c r="U85" s="227"/>
      <c r="V85" s="227"/>
      <c r="W85" s="227"/>
      <c r="X85" s="227"/>
      <c r="Y85" s="227"/>
      <c r="Z85" s="227"/>
      <c r="AA85" s="227"/>
      <c r="AB85" s="227"/>
      <c r="AC85" s="227"/>
      <c r="AD85" s="227"/>
      <c r="AE85" s="227"/>
      <c r="AF85" s="227"/>
      <c r="AG85" s="227"/>
      <c r="AH85" s="227"/>
      <c r="AI85" s="227"/>
      <c r="AJ85" s="227"/>
      <c r="AK85" s="227"/>
      <c r="AL85" s="227"/>
      <c r="AM85" s="227"/>
      <c r="AN85" s="227"/>
      <c r="AO85" s="227"/>
      <c r="AR85" s="52"/>
    </row>
    <row r="86" spans="1:90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0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8" t="str">
        <f>IF(AN8= "","",AN8)</f>
        <v>18. 12. 2020</v>
      </c>
      <c r="AN87" s="228"/>
      <c r="AO87" s="32"/>
      <c r="AP87" s="32"/>
      <c r="AQ87" s="32"/>
      <c r="AR87" s="33"/>
      <c r="BE87" s="32"/>
    </row>
    <row r="88" spans="1:90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0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Speciální ZŠ Augustina Bartoše, Úpice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30</v>
      </c>
      <c r="AJ89" s="32"/>
      <c r="AK89" s="32"/>
      <c r="AL89" s="32"/>
      <c r="AM89" s="224" t="str">
        <f>IF(E17="","",E17)</f>
        <v>DEKPROJEKT s.r.o.</v>
      </c>
      <c r="AN89" s="225"/>
      <c r="AO89" s="225"/>
      <c r="AP89" s="225"/>
      <c r="AQ89" s="32"/>
      <c r="AR89" s="33"/>
      <c r="AS89" s="229" t="s">
        <v>55</v>
      </c>
      <c r="AT89" s="230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0" s="2" customFormat="1" ht="15.2" customHeight="1">
      <c r="A90" s="32"/>
      <c r="B90" s="33"/>
      <c r="C90" s="27" t="s">
        <v>28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33</v>
      </c>
      <c r="AJ90" s="32"/>
      <c r="AK90" s="32"/>
      <c r="AL90" s="32"/>
      <c r="AM90" s="224" t="str">
        <f>IF(E20="","",E20)</f>
        <v xml:space="preserve"> </v>
      </c>
      <c r="AN90" s="225"/>
      <c r="AO90" s="225"/>
      <c r="AP90" s="225"/>
      <c r="AQ90" s="32"/>
      <c r="AR90" s="33"/>
      <c r="AS90" s="231"/>
      <c r="AT90" s="232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0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1"/>
      <c r="AT91" s="232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0" s="2" customFormat="1" ht="29.25" customHeight="1">
      <c r="A92" s="32"/>
      <c r="B92" s="33"/>
      <c r="C92" s="249" t="s">
        <v>56</v>
      </c>
      <c r="D92" s="241"/>
      <c r="E92" s="241"/>
      <c r="F92" s="241"/>
      <c r="G92" s="241"/>
      <c r="H92" s="60"/>
      <c r="I92" s="242" t="s">
        <v>57</v>
      </c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41"/>
      <c r="V92" s="241"/>
      <c r="W92" s="241"/>
      <c r="X92" s="241"/>
      <c r="Y92" s="241"/>
      <c r="Z92" s="241"/>
      <c r="AA92" s="241"/>
      <c r="AB92" s="241"/>
      <c r="AC92" s="241"/>
      <c r="AD92" s="241"/>
      <c r="AE92" s="241"/>
      <c r="AF92" s="241"/>
      <c r="AG92" s="240" t="s">
        <v>58</v>
      </c>
      <c r="AH92" s="241"/>
      <c r="AI92" s="241"/>
      <c r="AJ92" s="241"/>
      <c r="AK92" s="241"/>
      <c r="AL92" s="241"/>
      <c r="AM92" s="241"/>
      <c r="AN92" s="242" t="s">
        <v>59</v>
      </c>
      <c r="AO92" s="241"/>
      <c r="AP92" s="243"/>
      <c r="AQ92" s="61" t="s">
        <v>60</v>
      </c>
      <c r="AR92" s="33"/>
      <c r="AS92" s="62" t="s">
        <v>61</v>
      </c>
      <c r="AT92" s="63" t="s">
        <v>62</v>
      </c>
      <c r="AU92" s="63" t="s">
        <v>63</v>
      </c>
      <c r="AV92" s="63" t="s">
        <v>64</v>
      </c>
      <c r="AW92" s="63" t="s">
        <v>65</v>
      </c>
      <c r="AX92" s="63" t="s">
        <v>66</v>
      </c>
      <c r="AY92" s="63" t="s">
        <v>67</v>
      </c>
      <c r="AZ92" s="63" t="s">
        <v>68</v>
      </c>
      <c r="BA92" s="63" t="s">
        <v>69</v>
      </c>
      <c r="BB92" s="63" t="s">
        <v>70</v>
      </c>
      <c r="BC92" s="63" t="s">
        <v>71</v>
      </c>
      <c r="BD92" s="64" t="s">
        <v>72</v>
      </c>
      <c r="BE92" s="32"/>
    </row>
    <row r="93" spans="1:90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0" s="6" customFormat="1" ht="32.450000000000003" customHeight="1">
      <c r="B94" s="68"/>
      <c r="C94" s="69" t="s">
        <v>73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47">
        <f>ROUND(AG95,2)</f>
        <v>0</v>
      </c>
      <c r="AH94" s="247"/>
      <c r="AI94" s="247"/>
      <c r="AJ94" s="247"/>
      <c r="AK94" s="247"/>
      <c r="AL94" s="247"/>
      <c r="AM94" s="247"/>
      <c r="AN94" s="248">
        <f>SUM(AG94,AT94)</f>
        <v>0</v>
      </c>
      <c r="AO94" s="248"/>
      <c r="AP94" s="248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74</v>
      </c>
      <c r="BT94" s="77" t="s">
        <v>75</v>
      </c>
      <c r="BV94" s="77" t="s">
        <v>76</v>
      </c>
      <c r="BW94" s="77" t="s">
        <v>4</v>
      </c>
      <c r="BX94" s="77" t="s">
        <v>77</v>
      </c>
      <c r="CL94" s="77" t="s">
        <v>1</v>
      </c>
    </row>
    <row r="95" spans="1:90" s="7" customFormat="1" ht="27" customHeight="1">
      <c r="A95" s="78" t="s">
        <v>78</v>
      </c>
      <c r="B95" s="79"/>
      <c r="C95" s="80"/>
      <c r="D95" s="246" t="s">
        <v>14</v>
      </c>
      <c r="E95" s="246"/>
      <c r="F95" s="246"/>
      <c r="G95" s="246"/>
      <c r="H95" s="246"/>
      <c r="I95" s="81"/>
      <c r="J95" s="246" t="s">
        <v>17</v>
      </c>
      <c r="K95" s="246"/>
      <c r="L95" s="246"/>
      <c r="M95" s="246"/>
      <c r="N95" s="246"/>
      <c r="O95" s="246"/>
      <c r="P95" s="246"/>
      <c r="Q95" s="246"/>
      <c r="R95" s="246"/>
      <c r="S95" s="246"/>
      <c r="T95" s="246"/>
      <c r="U95" s="246"/>
      <c r="V95" s="246"/>
      <c r="W95" s="246"/>
      <c r="X95" s="246"/>
      <c r="Y95" s="246"/>
      <c r="Z95" s="246"/>
      <c r="AA95" s="246"/>
      <c r="AB95" s="246"/>
      <c r="AC95" s="246"/>
      <c r="AD95" s="246"/>
      <c r="AE95" s="246"/>
      <c r="AF95" s="246"/>
      <c r="AG95" s="244">
        <f>'Oprava šikmé střec...'!J28</f>
        <v>0</v>
      </c>
      <c r="AH95" s="245"/>
      <c r="AI95" s="245"/>
      <c r="AJ95" s="245"/>
      <c r="AK95" s="245"/>
      <c r="AL95" s="245"/>
      <c r="AM95" s="245"/>
      <c r="AN95" s="244">
        <f>SUM(AG95,AT95)</f>
        <v>0</v>
      </c>
      <c r="AO95" s="245"/>
      <c r="AP95" s="245"/>
      <c r="AQ95" s="82" t="s">
        <v>79</v>
      </c>
      <c r="AR95" s="79"/>
      <c r="AS95" s="83">
        <v>0</v>
      </c>
      <c r="AT95" s="84">
        <f>ROUND(SUM(AV95:AW95),2)</f>
        <v>0</v>
      </c>
      <c r="AU95" s="85">
        <f>'Oprava šikmé střec...'!P131</f>
        <v>0</v>
      </c>
      <c r="AV95" s="84">
        <f>'Oprava šikmé střec...'!J31</f>
        <v>0</v>
      </c>
      <c r="AW95" s="84">
        <f>'Oprava šikmé střec...'!J32</f>
        <v>0</v>
      </c>
      <c r="AX95" s="84">
        <f>'Oprava šikmé střec...'!J33</f>
        <v>0</v>
      </c>
      <c r="AY95" s="84">
        <f>'Oprava šikmé střec...'!J34</f>
        <v>0</v>
      </c>
      <c r="AZ95" s="84">
        <f>'Oprava šikmé střec...'!F31</f>
        <v>0</v>
      </c>
      <c r="BA95" s="84">
        <f>'Oprava šikmé střec...'!F32</f>
        <v>0</v>
      </c>
      <c r="BB95" s="84">
        <f>'Oprava šikmé střec...'!F33</f>
        <v>0</v>
      </c>
      <c r="BC95" s="84">
        <f>'Oprava šikmé střec...'!F34</f>
        <v>0</v>
      </c>
      <c r="BD95" s="86">
        <f>'Oprava šikmé střec...'!F35</f>
        <v>0</v>
      </c>
      <c r="BT95" s="87" t="s">
        <v>80</v>
      </c>
      <c r="BU95" s="87" t="s">
        <v>81</v>
      </c>
      <c r="BV95" s="87" t="s">
        <v>76</v>
      </c>
      <c r="BW95" s="87" t="s">
        <v>4</v>
      </c>
      <c r="BX95" s="87" t="s">
        <v>77</v>
      </c>
      <c r="CL95" s="87" t="s">
        <v>1</v>
      </c>
    </row>
    <row r="96" spans="1:90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L30:P30"/>
    <mergeCell ref="L31:P31"/>
    <mergeCell ref="L32:P32"/>
    <mergeCell ref="L33:P33"/>
    <mergeCell ref="C92:G92"/>
    <mergeCell ref="I92:AF92"/>
    <mergeCell ref="X35:AB35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O021 - Oprava šikmé střec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34"/>
  <sheetViews>
    <sheetView showGridLines="0" tabSelected="1" workbookViewId="0">
      <selection activeCell="E8" sqref="E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8"/>
      <c r="L2" s="222" t="s">
        <v>5</v>
      </c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7" t="s">
        <v>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89"/>
      <c r="J3" s="19"/>
      <c r="K3" s="19"/>
      <c r="L3" s="20"/>
      <c r="AT3" s="17" t="s">
        <v>82</v>
      </c>
    </row>
    <row r="4" spans="1:46" s="1" customFormat="1" ht="24.95" customHeight="1">
      <c r="B4" s="20"/>
      <c r="D4" s="21" t="s">
        <v>83</v>
      </c>
      <c r="I4" s="88"/>
      <c r="L4" s="20"/>
      <c r="M4" s="90" t="s">
        <v>10</v>
      </c>
      <c r="AT4" s="17" t="s">
        <v>3</v>
      </c>
    </row>
    <row r="5" spans="1:46" s="1" customFormat="1" ht="6.95" customHeight="1">
      <c r="B5" s="20"/>
      <c r="I5" s="88"/>
      <c r="L5" s="20"/>
    </row>
    <row r="6" spans="1:46" s="2" customFormat="1" ht="12" customHeight="1">
      <c r="A6" s="32"/>
      <c r="B6" s="33"/>
      <c r="C6" s="32"/>
      <c r="D6" s="27" t="s">
        <v>16</v>
      </c>
      <c r="E6" s="32"/>
      <c r="F6" s="32"/>
      <c r="G6" s="32"/>
      <c r="H6" s="32"/>
      <c r="I6" s="91"/>
      <c r="J6" s="32"/>
      <c r="K6" s="32"/>
      <c r="L6" s="4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pans="1:46" s="2" customFormat="1" ht="16.5" customHeight="1">
      <c r="A7" s="32"/>
      <c r="B7" s="33"/>
      <c r="C7" s="32"/>
      <c r="D7" s="32"/>
      <c r="E7" s="253" t="s">
        <v>524</v>
      </c>
      <c r="F7" s="252"/>
      <c r="G7" s="252"/>
      <c r="H7" s="252"/>
      <c r="I7" s="91"/>
      <c r="J7" s="32"/>
      <c r="K7" s="32"/>
      <c r="L7" s="4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spans="1:46" s="2" customFormat="1">
      <c r="A8" s="32"/>
      <c r="B8" s="33"/>
      <c r="C8" s="32"/>
      <c r="D8" s="32"/>
      <c r="E8" s="32"/>
      <c r="F8" s="32"/>
      <c r="G8" s="32"/>
      <c r="H8" s="32"/>
      <c r="I8" s="91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2" customHeight="1">
      <c r="A9" s="32"/>
      <c r="B9" s="33"/>
      <c r="C9" s="32"/>
      <c r="D9" s="27" t="s">
        <v>18</v>
      </c>
      <c r="E9" s="32"/>
      <c r="F9" s="25" t="s">
        <v>1</v>
      </c>
      <c r="G9" s="32"/>
      <c r="H9" s="32"/>
      <c r="I9" s="92" t="s">
        <v>19</v>
      </c>
      <c r="J9" s="25" t="s">
        <v>1</v>
      </c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20</v>
      </c>
      <c r="E10" s="32"/>
      <c r="F10" s="25" t="s">
        <v>21</v>
      </c>
      <c r="G10" s="32"/>
      <c r="H10" s="32"/>
      <c r="I10" s="92" t="s">
        <v>22</v>
      </c>
      <c r="J10" s="55" t="str">
        <f>'Rekapitulace stavby'!AN8</f>
        <v>18. 12. 2020</v>
      </c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0.9" customHeight="1">
      <c r="A11" s="32"/>
      <c r="B11" s="33"/>
      <c r="C11" s="32"/>
      <c r="D11" s="32"/>
      <c r="E11" s="32"/>
      <c r="F11" s="32"/>
      <c r="G11" s="32"/>
      <c r="H11" s="32"/>
      <c r="I11" s="91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24</v>
      </c>
      <c r="E12" s="32"/>
      <c r="F12" s="32"/>
      <c r="G12" s="32"/>
      <c r="H12" s="32"/>
      <c r="I12" s="92" t="s">
        <v>25</v>
      </c>
      <c r="J12" s="25" t="s">
        <v>1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8" customHeight="1">
      <c r="A13" s="32"/>
      <c r="B13" s="33"/>
      <c r="C13" s="32"/>
      <c r="D13" s="32"/>
      <c r="E13" s="25" t="s">
        <v>26</v>
      </c>
      <c r="F13" s="32"/>
      <c r="G13" s="32"/>
      <c r="H13" s="32"/>
      <c r="I13" s="92" t="s">
        <v>27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6.95" customHeight="1">
      <c r="A14" s="32"/>
      <c r="B14" s="33"/>
      <c r="C14" s="32"/>
      <c r="D14" s="32"/>
      <c r="E14" s="32"/>
      <c r="F14" s="32"/>
      <c r="G14" s="32"/>
      <c r="H14" s="32"/>
      <c r="I14" s="91"/>
      <c r="J14" s="32"/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2" customHeight="1">
      <c r="A15" s="32"/>
      <c r="B15" s="33"/>
      <c r="C15" s="32"/>
      <c r="D15" s="27" t="s">
        <v>28</v>
      </c>
      <c r="E15" s="32"/>
      <c r="F15" s="32"/>
      <c r="G15" s="32"/>
      <c r="H15" s="32"/>
      <c r="I15" s="92" t="s">
        <v>25</v>
      </c>
      <c r="J15" s="28" t="str">
        <f>'Rekapitulace stavby'!AN13</f>
        <v>Vyplň údaj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8" customHeight="1">
      <c r="A16" s="32"/>
      <c r="B16" s="33"/>
      <c r="C16" s="32"/>
      <c r="D16" s="32"/>
      <c r="E16" s="254" t="str">
        <f>'Rekapitulace stavby'!E14</f>
        <v>Vyplň údaj</v>
      </c>
      <c r="F16" s="233"/>
      <c r="G16" s="233"/>
      <c r="H16" s="233"/>
      <c r="I16" s="92" t="s">
        <v>27</v>
      </c>
      <c r="J16" s="28" t="str">
        <f>'Rekapitulace stavby'!AN14</f>
        <v>Vyplň údaj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6.95" customHeight="1">
      <c r="A17" s="32"/>
      <c r="B17" s="33"/>
      <c r="C17" s="32"/>
      <c r="D17" s="32"/>
      <c r="E17" s="32"/>
      <c r="F17" s="32"/>
      <c r="G17" s="32"/>
      <c r="H17" s="32"/>
      <c r="I17" s="91"/>
      <c r="J17" s="32"/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2" customHeight="1">
      <c r="A18" s="32"/>
      <c r="B18" s="33"/>
      <c r="C18" s="32"/>
      <c r="D18" s="27" t="s">
        <v>30</v>
      </c>
      <c r="E18" s="32"/>
      <c r="F18" s="32"/>
      <c r="G18" s="32"/>
      <c r="H18" s="32"/>
      <c r="I18" s="92" t="s">
        <v>25</v>
      </c>
      <c r="J18" s="25" t="s">
        <v>1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8" customHeight="1">
      <c r="A19" s="32"/>
      <c r="B19" s="33"/>
      <c r="C19" s="32"/>
      <c r="D19" s="32"/>
      <c r="E19" s="25" t="s">
        <v>31</v>
      </c>
      <c r="F19" s="32"/>
      <c r="G19" s="32"/>
      <c r="H19" s="32"/>
      <c r="I19" s="92" t="s">
        <v>27</v>
      </c>
      <c r="J19" s="25" t="s">
        <v>1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6.95" customHeight="1">
      <c r="A20" s="32"/>
      <c r="B20" s="33"/>
      <c r="C20" s="32"/>
      <c r="D20" s="32"/>
      <c r="E20" s="32"/>
      <c r="F20" s="32"/>
      <c r="G20" s="32"/>
      <c r="H20" s="32"/>
      <c r="I20" s="91"/>
      <c r="J20" s="32"/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2" customHeight="1">
      <c r="A21" s="32"/>
      <c r="B21" s="33"/>
      <c r="C21" s="32"/>
      <c r="D21" s="27" t="s">
        <v>33</v>
      </c>
      <c r="E21" s="32"/>
      <c r="F21" s="32"/>
      <c r="G21" s="32"/>
      <c r="H21" s="32"/>
      <c r="I21" s="92" t="s">
        <v>25</v>
      </c>
      <c r="J21" s="25" t="str">
        <f>IF('Rekapitulace stavby'!AN19="","",'Rekapitulace stavby'!AN19)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8" customHeight="1">
      <c r="A22" s="32"/>
      <c r="B22" s="33"/>
      <c r="C22" s="32"/>
      <c r="D22" s="32"/>
      <c r="E22" s="25" t="str">
        <f>IF('Rekapitulace stavby'!E20="","",'Rekapitulace stavby'!E20)</f>
        <v xml:space="preserve"> </v>
      </c>
      <c r="F22" s="32"/>
      <c r="G22" s="32"/>
      <c r="H22" s="32"/>
      <c r="I22" s="92" t="s">
        <v>27</v>
      </c>
      <c r="J22" s="25" t="str">
        <f>IF('Rekapitulace stavby'!AN20="","",'Rekapitulace stavby'!AN20)</f>
        <v/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6.95" customHeight="1">
      <c r="A23" s="32"/>
      <c r="B23" s="33"/>
      <c r="C23" s="32"/>
      <c r="D23" s="32"/>
      <c r="E23" s="32"/>
      <c r="F23" s="32"/>
      <c r="G23" s="32"/>
      <c r="H23" s="32"/>
      <c r="I23" s="91"/>
      <c r="J23" s="32"/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2" customHeight="1">
      <c r="A24" s="32"/>
      <c r="B24" s="33"/>
      <c r="C24" s="32"/>
      <c r="D24" s="27" t="s">
        <v>34</v>
      </c>
      <c r="E24" s="32"/>
      <c r="F24" s="32"/>
      <c r="G24" s="32"/>
      <c r="H24" s="32"/>
      <c r="I24" s="91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8" customFormat="1" ht="16.5" customHeight="1">
      <c r="A25" s="93"/>
      <c r="B25" s="94"/>
      <c r="C25" s="93"/>
      <c r="D25" s="93"/>
      <c r="E25" s="237" t="s">
        <v>1</v>
      </c>
      <c r="F25" s="237"/>
      <c r="G25" s="237"/>
      <c r="H25" s="237"/>
      <c r="I25" s="95"/>
      <c r="J25" s="93"/>
      <c r="K25" s="93"/>
      <c r="L25" s="96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</row>
    <row r="26" spans="1:31" s="2" customFormat="1" ht="6.95" customHeight="1">
      <c r="A26" s="32"/>
      <c r="B26" s="33"/>
      <c r="C26" s="32"/>
      <c r="D26" s="32"/>
      <c r="E26" s="32"/>
      <c r="F26" s="32"/>
      <c r="G26" s="32"/>
      <c r="H26" s="32"/>
      <c r="I26" s="91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66"/>
      <c r="E27" s="66"/>
      <c r="F27" s="66"/>
      <c r="G27" s="66"/>
      <c r="H27" s="66"/>
      <c r="I27" s="97"/>
      <c r="J27" s="66"/>
      <c r="K27" s="66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25.35" customHeight="1">
      <c r="A28" s="32"/>
      <c r="B28" s="33"/>
      <c r="C28" s="32"/>
      <c r="D28" s="98" t="s">
        <v>35</v>
      </c>
      <c r="E28" s="32"/>
      <c r="F28" s="32"/>
      <c r="G28" s="32"/>
      <c r="H28" s="32"/>
      <c r="I28" s="91"/>
      <c r="J28" s="71">
        <f>ROUND(J131, 2)</f>
        <v>0</v>
      </c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7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3"/>
      <c r="C30" s="32"/>
      <c r="D30" s="32"/>
      <c r="E30" s="32"/>
      <c r="F30" s="36" t="s">
        <v>37</v>
      </c>
      <c r="G30" s="32"/>
      <c r="H30" s="32"/>
      <c r="I30" s="99" t="s">
        <v>36</v>
      </c>
      <c r="J30" s="36" t="s">
        <v>38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3"/>
      <c r="C31" s="32"/>
      <c r="D31" s="100" t="s">
        <v>39</v>
      </c>
      <c r="E31" s="27" t="s">
        <v>40</v>
      </c>
      <c r="F31" s="101">
        <f>ROUND((SUM(BE131:BE333)),  2)</f>
        <v>0</v>
      </c>
      <c r="G31" s="32"/>
      <c r="H31" s="32"/>
      <c r="I31" s="102">
        <v>0.21</v>
      </c>
      <c r="J31" s="101">
        <f>ROUND(((SUM(BE131:BE333))*I31),  2)</f>
        <v>0</v>
      </c>
      <c r="K31" s="32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27" t="s">
        <v>41</v>
      </c>
      <c r="F32" s="101">
        <f>ROUND((SUM(BF131:BF333)),  2)</f>
        <v>0</v>
      </c>
      <c r="G32" s="32"/>
      <c r="H32" s="32"/>
      <c r="I32" s="102">
        <v>0.15</v>
      </c>
      <c r="J32" s="101">
        <f>ROUND(((SUM(BF131:BF333))*I32), 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3"/>
      <c r="C33" s="32"/>
      <c r="D33" s="32"/>
      <c r="E33" s="27" t="s">
        <v>42</v>
      </c>
      <c r="F33" s="101">
        <f>ROUND((SUM(BG131:BG333)),  2)</f>
        <v>0</v>
      </c>
      <c r="G33" s="32"/>
      <c r="H33" s="32"/>
      <c r="I33" s="102">
        <v>0.21</v>
      </c>
      <c r="J33" s="101">
        <f>0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3"/>
      <c r="C34" s="32"/>
      <c r="D34" s="32"/>
      <c r="E34" s="27" t="s">
        <v>43</v>
      </c>
      <c r="F34" s="101">
        <f>ROUND((SUM(BH131:BH333)),  2)</f>
        <v>0</v>
      </c>
      <c r="G34" s="32"/>
      <c r="H34" s="32"/>
      <c r="I34" s="102">
        <v>0.15</v>
      </c>
      <c r="J34" s="101">
        <f>0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44</v>
      </c>
      <c r="F35" s="101">
        <f>ROUND((SUM(BI131:BI333)),  2)</f>
        <v>0</v>
      </c>
      <c r="G35" s="32"/>
      <c r="H35" s="32"/>
      <c r="I35" s="102">
        <v>0</v>
      </c>
      <c r="J35" s="101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91"/>
      <c r="J36" s="32"/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25.35" customHeight="1">
      <c r="A37" s="32"/>
      <c r="B37" s="33"/>
      <c r="C37" s="103"/>
      <c r="D37" s="104" t="s">
        <v>45</v>
      </c>
      <c r="E37" s="60"/>
      <c r="F37" s="60"/>
      <c r="G37" s="105" t="s">
        <v>46</v>
      </c>
      <c r="H37" s="106" t="s">
        <v>47</v>
      </c>
      <c r="I37" s="107"/>
      <c r="J37" s="108">
        <f>SUM(J28:J35)</f>
        <v>0</v>
      </c>
      <c r="K37" s="109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>
      <c r="A38" s="32"/>
      <c r="B38" s="33"/>
      <c r="C38" s="32"/>
      <c r="D38" s="32"/>
      <c r="E38" s="32"/>
      <c r="F38" s="32"/>
      <c r="G38" s="32"/>
      <c r="H38" s="32"/>
      <c r="I38" s="91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1" customFormat="1" ht="14.45" customHeight="1">
      <c r="B39" s="20"/>
      <c r="I39" s="88"/>
      <c r="L39" s="20"/>
    </row>
    <row r="40" spans="1:31" s="1" customFormat="1" ht="14.45" customHeight="1">
      <c r="B40" s="20"/>
      <c r="I40" s="88"/>
      <c r="L40" s="20"/>
    </row>
    <row r="41" spans="1:31" s="1" customFormat="1" ht="14.45" customHeight="1">
      <c r="B41" s="20"/>
      <c r="I41" s="88"/>
      <c r="L41" s="20"/>
    </row>
    <row r="42" spans="1:31" s="1" customFormat="1" ht="14.45" customHeight="1">
      <c r="B42" s="20"/>
      <c r="I42" s="88"/>
      <c r="L42" s="20"/>
    </row>
    <row r="43" spans="1:31" s="1" customFormat="1" ht="14.45" customHeight="1">
      <c r="B43" s="20"/>
      <c r="I43" s="88"/>
      <c r="L43" s="20"/>
    </row>
    <row r="44" spans="1:31" s="1" customFormat="1" ht="14.45" customHeight="1">
      <c r="B44" s="20"/>
      <c r="I44" s="88"/>
      <c r="L44" s="20"/>
    </row>
    <row r="45" spans="1:31" s="1" customFormat="1" ht="14.45" customHeight="1">
      <c r="B45" s="20"/>
      <c r="I45" s="88"/>
      <c r="L45" s="20"/>
    </row>
    <row r="46" spans="1:31" s="1" customFormat="1" ht="14.45" customHeight="1">
      <c r="B46" s="20"/>
      <c r="I46" s="88"/>
      <c r="L46" s="20"/>
    </row>
    <row r="47" spans="1:31" s="1" customFormat="1" ht="14.45" customHeight="1">
      <c r="B47" s="20"/>
      <c r="I47" s="88"/>
      <c r="L47" s="20"/>
    </row>
    <row r="48" spans="1:31" s="1" customFormat="1" ht="14.45" customHeight="1">
      <c r="B48" s="20"/>
      <c r="I48" s="88"/>
      <c r="L48" s="20"/>
    </row>
    <row r="49" spans="1:31" s="1" customFormat="1" ht="14.45" customHeight="1">
      <c r="B49" s="20"/>
      <c r="I49" s="88"/>
      <c r="L49" s="20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110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50</v>
      </c>
      <c r="E61" s="35"/>
      <c r="F61" s="111" t="s">
        <v>51</v>
      </c>
      <c r="G61" s="45" t="s">
        <v>50</v>
      </c>
      <c r="H61" s="35"/>
      <c r="I61" s="112"/>
      <c r="J61" s="113" t="s">
        <v>51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52</v>
      </c>
      <c r="E65" s="46"/>
      <c r="F65" s="46"/>
      <c r="G65" s="43" t="s">
        <v>53</v>
      </c>
      <c r="H65" s="46"/>
      <c r="I65" s="114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50</v>
      </c>
      <c r="E76" s="35"/>
      <c r="F76" s="111" t="s">
        <v>51</v>
      </c>
      <c r="G76" s="45" t="s">
        <v>50</v>
      </c>
      <c r="H76" s="35"/>
      <c r="I76" s="112"/>
      <c r="J76" s="113" t="s">
        <v>51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5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6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84</v>
      </c>
      <c r="D82" s="32"/>
      <c r="E82" s="32"/>
      <c r="F82" s="32"/>
      <c r="G82" s="32"/>
      <c r="H82" s="32"/>
      <c r="I82" s="91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1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1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1" t="str">
        <f>E7</f>
        <v>Oprava šikmé střechy Speciální základní školy v Červeném Kostelci, č. akce SM/20/332 II.</v>
      </c>
      <c r="F85" s="252"/>
      <c r="G85" s="252"/>
      <c r="H85" s="252"/>
      <c r="I85" s="91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91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2" customHeight="1">
      <c r="A87" s="32"/>
      <c r="B87" s="33"/>
      <c r="C87" s="27" t="s">
        <v>20</v>
      </c>
      <c r="D87" s="32"/>
      <c r="E87" s="32"/>
      <c r="F87" s="25" t="str">
        <f>F10</f>
        <v xml:space="preserve"> </v>
      </c>
      <c r="G87" s="32"/>
      <c r="H87" s="32"/>
      <c r="I87" s="92" t="s">
        <v>22</v>
      </c>
      <c r="J87" s="55" t="str">
        <f>IF(J10="","",J10)</f>
        <v>18. 12. 2020</v>
      </c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1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27.95" customHeight="1">
      <c r="A89" s="32"/>
      <c r="B89" s="33"/>
      <c r="C89" s="27" t="s">
        <v>24</v>
      </c>
      <c r="D89" s="32"/>
      <c r="E89" s="32"/>
      <c r="F89" s="25" t="str">
        <f>E13</f>
        <v>Speciální ZŠ Augustina Bartoše, Úpice</v>
      </c>
      <c r="G89" s="32"/>
      <c r="H89" s="32"/>
      <c r="I89" s="92" t="s">
        <v>30</v>
      </c>
      <c r="J89" s="30" t="str">
        <f>E19</f>
        <v>DEKPROJEKT s.r.o.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15.2" customHeight="1">
      <c r="A90" s="32"/>
      <c r="B90" s="33"/>
      <c r="C90" s="27" t="s">
        <v>28</v>
      </c>
      <c r="D90" s="32"/>
      <c r="E90" s="32"/>
      <c r="F90" s="25" t="str">
        <f>IF(E16="","",E16)</f>
        <v>Vyplň údaj</v>
      </c>
      <c r="G90" s="32"/>
      <c r="H90" s="32"/>
      <c r="I90" s="92" t="s">
        <v>33</v>
      </c>
      <c r="J90" s="30" t="str">
        <f>E22</f>
        <v xml:space="preserve"> </v>
      </c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0.35" customHeight="1">
      <c r="A91" s="32"/>
      <c r="B91" s="33"/>
      <c r="C91" s="32"/>
      <c r="D91" s="32"/>
      <c r="E91" s="32"/>
      <c r="F91" s="32"/>
      <c r="G91" s="32"/>
      <c r="H91" s="32"/>
      <c r="I91" s="91"/>
      <c r="J91" s="32"/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9.25" customHeight="1">
      <c r="A92" s="32"/>
      <c r="B92" s="33"/>
      <c r="C92" s="117" t="s">
        <v>85</v>
      </c>
      <c r="D92" s="103"/>
      <c r="E92" s="103"/>
      <c r="F92" s="103"/>
      <c r="G92" s="103"/>
      <c r="H92" s="103"/>
      <c r="I92" s="118"/>
      <c r="J92" s="119" t="s">
        <v>86</v>
      </c>
      <c r="K92" s="103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1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2.9" customHeight="1">
      <c r="A94" s="32"/>
      <c r="B94" s="33"/>
      <c r="C94" s="120" t="s">
        <v>87</v>
      </c>
      <c r="D94" s="32"/>
      <c r="E94" s="32"/>
      <c r="F94" s="32"/>
      <c r="G94" s="32"/>
      <c r="H94" s="32"/>
      <c r="I94" s="91"/>
      <c r="J94" s="71">
        <f>J131</f>
        <v>0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U94" s="17" t="s">
        <v>88</v>
      </c>
    </row>
    <row r="95" spans="1:47" s="9" customFormat="1" ht="24.95" customHeight="1">
      <c r="B95" s="121"/>
      <c r="D95" s="122" t="s">
        <v>89</v>
      </c>
      <c r="E95" s="123"/>
      <c r="F95" s="123"/>
      <c r="G95" s="123"/>
      <c r="H95" s="123"/>
      <c r="I95" s="124"/>
      <c r="J95" s="125">
        <f>J132</f>
        <v>0</v>
      </c>
      <c r="L95" s="121"/>
    </row>
    <row r="96" spans="1:47" s="10" customFormat="1" ht="19.899999999999999" customHeight="1">
      <c r="B96" s="126"/>
      <c r="D96" s="127" t="s">
        <v>90</v>
      </c>
      <c r="E96" s="128"/>
      <c r="F96" s="128"/>
      <c r="G96" s="128"/>
      <c r="H96" s="128"/>
      <c r="I96" s="129"/>
      <c r="J96" s="130">
        <f>J133</f>
        <v>0</v>
      </c>
      <c r="L96" s="126"/>
    </row>
    <row r="97" spans="2:12" s="10" customFormat="1" ht="19.899999999999999" customHeight="1">
      <c r="B97" s="126"/>
      <c r="D97" s="127" t="s">
        <v>91</v>
      </c>
      <c r="E97" s="128"/>
      <c r="F97" s="128"/>
      <c r="G97" s="128"/>
      <c r="H97" s="128"/>
      <c r="I97" s="129"/>
      <c r="J97" s="130">
        <f>J139</f>
        <v>0</v>
      </c>
      <c r="L97" s="126"/>
    </row>
    <row r="98" spans="2:12" s="9" customFormat="1" ht="24.95" customHeight="1">
      <c r="B98" s="121"/>
      <c r="D98" s="122" t="s">
        <v>92</v>
      </c>
      <c r="E98" s="123"/>
      <c r="F98" s="123"/>
      <c r="G98" s="123"/>
      <c r="H98" s="123"/>
      <c r="I98" s="124"/>
      <c r="J98" s="125">
        <f>J145</f>
        <v>0</v>
      </c>
      <c r="L98" s="121"/>
    </row>
    <row r="99" spans="2:12" s="10" customFormat="1" ht="19.899999999999999" customHeight="1">
      <c r="B99" s="126"/>
      <c r="D99" s="127" t="s">
        <v>93</v>
      </c>
      <c r="E99" s="128"/>
      <c r="F99" s="128"/>
      <c r="G99" s="128"/>
      <c r="H99" s="128"/>
      <c r="I99" s="129"/>
      <c r="J99" s="130">
        <f>J146</f>
        <v>0</v>
      </c>
      <c r="L99" s="126"/>
    </row>
    <row r="100" spans="2:12" s="10" customFormat="1" ht="19.899999999999999" customHeight="1">
      <c r="B100" s="126"/>
      <c r="D100" s="127" t="s">
        <v>94</v>
      </c>
      <c r="E100" s="128"/>
      <c r="F100" s="128"/>
      <c r="G100" s="128"/>
      <c r="H100" s="128"/>
      <c r="I100" s="129"/>
      <c r="J100" s="130">
        <f>J153</f>
        <v>0</v>
      </c>
      <c r="L100" s="126"/>
    </row>
    <row r="101" spans="2:12" s="10" customFormat="1" ht="19.899999999999999" customHeight="1">
      <c r="B101" s="126"/>
      <c r="D101" s="127" t="s">
        <v>95</v>
      </c>
      <c r="E101" s="128"/>
      <c r="F101" s="128"/>
      <c r="G101" s="128"/>
      <c r="H101" s="128"/>
      <c r="I101" s="129"/>
      <c r="J101" s="130">
        <f>J191</f>
        <v>0</v>
      </c>
      <c r="L101" s="126"/>
    </row>
    <row r="102" spans="2:12" s="10" customFormat="1" ht="19.899999999999999" customHeight="1">
      <c r="B102" s="126"/>
      <c r="D102" s="127" t="s">
        <v>96</v>
      </c>
      <c r="E102" s="128"/>
      <c r="F102" s="128"/>
      <c r="G102" s="128"/>
      <c r="H102" s="128"/>
      <c r="I102" s="129"/>
      <c r="J102" s="130">
        <f>J200</f>
        <v>0</v>
      </c>
      <c r="L102" s="126"/>
    </row>
    <row r="103" spans="2:12" s="10" customFormat="1" ht="19.899999999999999" customHeight="1">
      <c r="B103" s="126"/>
      <c r="D103" s="127" t="s">
        <v>97</v>
      </c>
      <c r="E103" s="128"/>
      <c r="F103" s="128"/>
      <c r="G103" s="128"/>
      <c r="H103" s="128"/>
      <c r="I103" s="129"/>
      <c r="J103" s="130">
        <f>J268</f>
        <v>0</v>
      </c>
      <c r="L103" s="126"/>
    </row>
    <row r="104" spans="2:12" s="10" customFormat="1" ht="19.899999999999999" customHeight="1">
      <c r="B104" s="126"/>
      <c r="D104" s="127" t="s">
        <v>98</v>
      </c>
      <c r="E104" s="128"/>
      <c r="F104" s="128"/>
      <c r="G104" s="128"/>
      <c r="H104" s="128"/>
      <c r="I104" s="129"/>
      <c r="J104" s="130">
        <f>J286</f>
        <v>0</v>
      </c>
      <c r="L104" s="126"/>
    </row>
    <row r="105" spans="2:12" s="10" customFormat="1" ht="19.899999999999999" customHeight="1">
      <c r="B105" s="126"/>
      <c r="D105" s="127" t="s">
        <v>99</v>
      </c>
      <c r="E105" s="128"/>
      <c r="F105" s="128"/>
      <c r="G105" s="128"/>
      <c r="H105" s="128"/>
      <c r="I105" s="129"/>
      <c r="J105" s="130">
        <f>J307</f>
        <v>0</v>
      </c>
      <c r="L105" s="126"/>
    </row>
    <row r="106" spans="2:12" s="10" customFormat="1" ht="19.899999999999999" customHeight="1">
      <c r="B106" s="126"/>
      <c r="D106" s="127" t="s">
        <v>100</v>
      </c>
      <c r="E106" s="128"/>
      <c r="F106" s="128"/>
      <c r="G106" s="128"/>
      <c r="H106" s="128"/>
      <c r="I106" s="129"/>
      <c r="J106" s="130">
        <f>J313</f>
        <v>0</v>
      </c>
      <c r="L106" s="126"/>
    </row>
    <row r="107" spans="2:12" s="9" customFormat="1" ht="24.95" customHeight="1">
      <c r="B107" s="121"/>
      <c r="D107" s="122" t="s">
        <v>101</v>
      </c>
      <c r="E107" s="123"/>
      <c r="F107" s="123"/>
      <c r="G107" s="123"/>
      <c r="H107" s="123"/>
      <c r="I107" s="124"/>
      <c r="J107" s="125">
        <f>J318</f>
        <v>0</v>
      </c>
      <c r="L107" s="121"/>
    </row>
    <row r="108" spans="2:12" s="9" customFormat="1" ht="24.95" customHeight="1">
      <c r="B108" s="121"/>
      <c r="D108" s="122" t="s">
        <v>102</v>
      </c>
      <c r="E108" s="123"/>
      <c r="F108" s="123"/>
      <c r="G108" s="123"/>
      <c r="H108" s="123"/>
      <c r="I108" s="124"/>
      <c r="J108" s="125">
        <f>J323</f>
        <v>0</v>
      </c>
      <c r="L108" s="121"/>
    </row>
    <row r="109" spans="2:12" s="10" customFormat="1" ht="19.899999999999999" customHeight="1">
      <c r="B109" s="126"/>
      <c r="D109" s="127" t="s">
        <v>103</v>
      </c>
      <c r="E109" s="128"/>
      <c r="F109" s="128"/>
      <c r="G109" s="128"/>
      <c r="H109" s="128"/>
      <c r="I109" s="129"/>
      <c r="J109" s="130">
        <f>J324</f>
        <v>0</v>
      </c>
      <c r="L109" s="126"/>
    </row>
    <row r="110" spans="2:12" s="10" customFormat="1" ht="19.899999999999999" customHeight="1">
      <c r="B110" s="126"/>
      <c r="D110" s="127" t="s">
        <v>104</v>
      </c>
      <c r="E110" s="128"/>
      <c r="F110" s="128"/>
      <c r="G110" s="128"/>
      <c r="H110" s="128"/>
      <c r="I110" s="129"/>
      <c r="J110" s="130">
        <f>J326</f>
        <v>0</v>
      </c>
      <c r="L110" s="126"/>
    </row>
    <row r="111" spans="2:12" s="10" customFormat="1" ht="19.899999999999999" customHeight="1">
      <c r="B111" s="126"/>
      <c r="D111" s="127" t="s">
        <v>105</v>
      </c>
      <c r="E111" s="128"/>
      <c r="F111" s="128"/>
      <c r="G111" s="128"/>
      <c r="H111" s="128"/>
      <c r="I111" s="129"/>
      <c r="J111" s="130">
        <f>J328</f>
        <v>0</v>
      </c>
      <c r="L111" s="126"/>
    </row>
    <row r="112" spans="2:12" s="10" customFormat="1" ht="19.899999999999999" customHeight="1">
      <c r="B112" s="126"/>
      <c r="D112" s="127" t="s">
        <v>106</v>
      </c>
      <c r="E112" s="128"/>
      <c r="F112" s="128"/>
      <c r="G112" s="128"/>
      <c r="H112" s="128"/>
      <c r="I112" s="129"/>
      <c r="J112" s="130">
        <f>J330</f>
        <v>0</v>
      </c>
      <c r="L112" s="126"/>
    </row>
    <row r="113" spans="1:31" s="10" customFormat="1" ht="19.899999999999999" customHeight="1">
      <c r="B113" s="126"/>
      <c r="D113" s="127" t="s">
        <v>107</v>
      </c>
      <c r="E113" s="128"/>
      <c r="F113" s="128"/>
      <c r="G113" s="128"/>
      <c r="H113" s="128"/>
      <c r="I113" s="129"/>
      <c r="J113" s="130">
        <f>J332</f>
        <v>0</v>
      </c>
      <c r="L113" s="126"/>
    </row>
    <row r="114" spans="1:31" s="2" customFormat="1" ht="21.75" customHeight="1">
      <c r="A114" s="32"/>
      <c r="B114" s="33"/>
      <c r="C114" s="32"/>
      <c r="D114" s="32"/>
      <c r="E114" s="32"/>
      <c r="F114" s="32"/>
      <c r="G114" s="32"/>
      <c r="H114" s="32"/>
      <c r="I114" s="91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31" s="2" customFormat="1" ht="6.95" customHeight="1">
      <c r="A115" s="32"/>
      <c r="B115" s="47"/>
      <c r="C115" s="48"/>
      <c r="D115" s="48"/>
      <c r="E115" s="48"/>
      <c r="F115" s="48"/>
      <c r="G115" s="48"/>
      <c r="H115" s="48"/>
      <c r="I115" s="115"/>
      <c r="J115" s="48"/>
      <c r="K115" s="48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9" spans="1:31" s="2" customFormat="1" ht="6.95" customHeight="1">
      <c r="A119" s="32"/>
      <c r="B119" s="49"/>
      <c r="C119" s="50"/>
      <c r="D119" s="50"/>
      <c r="E119" s="50"/>
      <c r="F119" s="50"/>
      <c r="G119" s="50"/>
      <c r="H119" s="50"/>
      <c r="I119" s="116"/>
      <c r="J119" s="50"/>
      <c r="K119" s="50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24.95" customHeight="1">
      <c r="A120" s="32"/>
      <c r="B120" s="33"/>
      <c r="C120" s="21" t="s">
        <v>108</v>
      </c>
      <c r="D120" s="32"/>
      <c r="E120" s="32"/>
      <c r="F120" s="32"/>
      <c r="G120" s="32"/>
      <c r="H120" s="32"/>
      <c r="I120" s="91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6.95" customHeight="1">
      <c r="A121" s="32"/>
      <c r="B121" s="33"/>
      <c r="C121" s="32"/>
      <c r="D121" s="32"/>
      <c r="E121" s="32"/>
      <c r="F121" s="32"/>
      <c r="G121" s="32"/>
      <c r="H121" s="32"/>
      <c r="I121" s="91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2" customHeight="1">
      <c r="A122" s="32"/>
      <c r="B122" s="33"/>
      <c r="C122" s="27" t="s">
        <v>16</v>
      </c>
      <c r="D122" s="32"/>
      <c r="E122" s="32"/>
      <c r="F122" s="32"/>
      <c r="G122" s="32"/>
      <c r="H122" s="32"/>
      <c r="I122" s="91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6.5" customHeight="1">
      <c r="A123" s="32"/>
      <c r="B123" s="33"/>
      <c r="C123" s="32"/>
      <c r="D123" s="32"/>
      <c r="E123" s="251" t="str">
        <f>E7</f>
        <v>Oprava šikmé střechy Speciální základní školy v Červeném Kostelci, č. akce SM/20/332 II.</v>
      </c>
      <c r="F123" s="252"/>
      <c r="G123" s="252"/>
      <c r="H123" s="252"/>
      <c r="I123" s="91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33"/>
      <c r="C124" s="32"/>
      <c r="D124" s="32"/>
      <c r="E124" s="32"/>
      <c r="F124" s="32"/>
      <c r="G124" s="32"/>
      <c r="H124" s="32"/>
      <c r="I124" s="91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2" customHeight="1">
      <c r="A125" s="32"/>
      <c r="B125" s="33"/>
      <c r="C125" s="27" t="s">
        <v>20</v>
      </c>
      <c r="D125" s="32"/>
      <c r="E125" s="32"/>
      <c r="F125" s="25" t="str">
        <f>F10</f>
        <v xml:space="preserve"> </v>
      </c>
      <c r="G125" s="32"/>
      <c r="H125" s="32"/>
      <c r="I125" s="92" t="s">
        <v>22</v>
      </c>
      <c r="J125" s="55" t="str">
        <f>IF(J10="","",J10)</f>
        <v>18. 12. 2020</v>
      </c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6.95" customHeight="1">
      <c r="A126" s="32"/>
      <c r="B126" s="33"/>
      <c r="C126" s="32"/>
      <c r="D126" s="32"/>
      <c r="E126" s="32"/>
      <c r="F126" s="32"/>
      <c r="G126" s="32"/>
      <c r="H126" s="32"/>
      <c r="I126" s="91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27.95" customHeight="1">
      <c r="A127" s="32"/>
      <c r="B127" s="33"/>
      <c r="C127" s="27" t="s">
        <v>24</v>
      </c>
      <c r="D127" s="32"/>
      <c r="E127" s="32"/>
      <c r="F127" s="25" t="str">
        <f>E13</f>
        <v>Speciální ZŠ Augustina Bartoše, Úpice</v>
      </c>
      <c r="G127" s="32"/>
      <c r="H127" s="32"/>
      <c r="I127" s="92" t="s">
        <v>30</v>
      </c>
      <c r="J127" s="30" t="str">
        <f>E19</f>
        <v>DEKPROJEKT s.r.o.</v>
      </c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5.2" customHeight="1">
      <c r="A128" s="32"/>
      <c r="B128" s="33"/>
      <c r="C128" s="27" t="s">
        <v>28</v>
      </c>
      <c r="D128" s="32"/>
      <c r="E128" s="32"/>
      <c r="F128" s="25" t="str">
        <f>IF(E16="","",E16)</f>
        <v>Vyplň údaj</v>
      </c>
      <c r="G128" s="32"/>
      <c r="H128" s="32"/>
      <c r="I128" s="92" t="s">
        <v>33</v>
      </c>
      <c r="J128" s="30" t="str">
        <f>E22</f>
        <v xml:space="preserve"> </v>
      </c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0.35" customHeight="1">
      <c r="A129" s="32"/>
      <c r="B129" s="33"/>
      <c r="C129" s="32"/>
      <c r="D129" s="32"/>
      <c r="E129" s="32"/>
      <c r="F129" s="32"/>
      <c r="G129" s="32"/>
      <c r="H129" s="32"/>
      <c r="I129" s="91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11" customFormat="1" ht="29.25" customHeight="1">
      <c r="A130" s="131"/>
      <c r="B130" s="132"/>
      <c r="C130" s="133" t="s">
        <v>109</v>
      </c>
      <c r="D130" s="134" t="s">
        <v>60</v>
      </c>
      <c r="E130" s="134" t="s">
        <v>56</v>
      </c>
      <c r="F130" s="134" t="s">
        <v>57</v>
      </c>
      <c r="G130" s="134" t="s">
        <v>110</v>
      </c>
      <c r="H130" s="134" t="s">
        <v>111</v>
      </c>
      <c r="I130" s="135" t="s">
        <v>112</v>
      </c>
      <c r="J130" s="136" t="s">
        <v>86</v>
      </c>
      <c r="K130" s="137" t="s">
        <v>113</v>
      </c>
      <c r="L130" s="138"/>
      <c r="M130" s="62" t="s">
        <v>1</v>
      </c>
      <c r="N130" s="63" t="s">
        <v>39</v>
      </c>
      <c r="O130" s="63" t="s">
        <v>114</v>
      </c>
      <c r="P130" s="63" t="s">
        <v>115</v>
      </c>
      <c r="Q130" s="63" t="s">
        <v>116</v>
      </c>
      <c r="R130" s="63" t="s">
        <v>117</v>
      </c>
      <c r="S130" s="63" t="s">
        <v>118</v>
      </c>
      <c r="T130" s="64" t="s">
        <v>119</v>
      </c>
      <c r="U130" s="131"/>
      <c r="V130" s="131"/>
      <c r="W130" s="131"/>
      <c r="X130" s="131"/>
      <c r="Y130" s="131"/>
      <c r="Z130" s="131"/>
      <c r="AA130" s="131"/>
      <c r="AB130" s="131"/>
      <c r="AC130" s="131"/>
      <c r="AD130" s="131"/>
      <c r="AE130" s="131"/>
    </row>
    <row r="131" spans="1:65" s="2" customFormat="1" ht="22.9" customHeight="1">
      <c r="A131" s="32"/>
      <c r="B131" s="33"/>
      <c r="C131" s="69" t="s">
        <v>120</v>
      </c>
      <c r="D131" s="32"/>
      <c r="E131" s="32"/>
      <c r="F131" s="32"/>
      <c r="G131" s="32"/>
      <c r="H131" s="32"/>
      <c r="I131" s="91"/>
      <c r="J131" s="139">
        <f>BK131</f>
        <v>0</v>
      </c>
      <c r="K131" s="32"/>
      <c r="L131" s="33"/>
      <c r="M131" s="65"/>
      <c r="N131" s="56"/>
      <c r="O131" s="66"/>
      <c r="P131" s="140">
        <f>P132+P145+P318+P323</f>
        <v>0</v>
      </c>
      <c r="Q131" s="66"/>
      <c r="R131" s="140">
        <f>R132+R145+R318+R323</f>
        <v>12.31486948</v>
      </c>
      <c r="S131" s="66"/>
      <c r="T131" s="141">
        <f>T132+T145+T318+T323</f>
        <v>6.7677540000000009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74</v>
      </c>
      <c r="AU131" s="17" t="s">
        <v>88</v>
      </c>
      <c r="BK131" s="142">
        <f>BK132+BK145+BK318+BK323</f>
        <v>0</v>
      </c>
    </row>
    <row r="132" spans="1:65" s="12" customFormat="1" ht="25.9" customHeight="1">
      <c r="B132" s="143"/>
      <c r="D132" s="144" t="s">
        <v>74</v>
      </c>
      <c r="E132" s="145" t="s">
        <v>121</v>
      </c>
      <c r="F132" s="145" t="s">
        <v>122</v>
      </c>
      <c r="I132" s="146"/>
      <c r="J132" s="147">
        <f>BK132</f>
        <v>0</v>
      </c>
      <c r="L132" s="143"/>
      <c r="M132" s="148"/>
      <c r="N132" s="149"/>
      <c r="O132" s="149"/>
      <c r="P132" s="150">
        <f>P133+P139</f>
        <v>0</v>
      </c>
      <c r="Q132" s="149"/>
      <c r="R132" s="150">
        <f>R133+R139</f>
        <v>0</v>
      </c>
      <c r="S132" s="149"/>
      <c r="T132" s="151">
        <f>T133+T139</f>
        <v>0</v>
      </c>
      <c r="AR132" s="144" t="s">
        <v>80</v>
      </c>
      <c r="AT132" s="152" t="s">
        <v>74</v>
      </c>
      <c r="AU132" s="152" t="s">
        <v>75</v>
      </c>
      <c r="AY132" s="144" t="s">
        <v>123</v>
      </c>
      <c r="BK132" s="153">
        <f>BK133+BK139</f>
        <v>0</v>
      </c>
    </row>
    <row r="133" spans="1:65" s="12" customFormat="1" ht="22.9" customHeight="1">
      <c r="B133" s="143"/>
      <c r="D133" s="144" t="s">
        <v>74</v>
      </c>
      <c r="E133" s="154" t="s">
        <v>124</v>
      </c>
      <c r="F133" s="154" t="s">
        <v>125</v>
      </c>
      <c r="I133" s="146"/>
      <c r="J133" s="155">
        <f>BK133</f>
        <v>0</v>
      </c>
      <c r="L133" s="143"/>
      <c r="M133" s="148"/>
      <c r="N133" s="149"/>
      <c r="O133" s="149"/>
      <c r="P133" s="150">
        <f>SUM(P134:P138)</f>
        <v>0</v>
      </c>
      <c r="Q133" s="149"/>
      <c r="R133" s="150">
        <f>SUM(R134:R138)</f>
        <v>0</v>
      </c>
      <c r="S133" s="149"/>
      <c r="T133" s="151">
        <f>SUM(T134:T138)</f>
        <v>0</v>
      </c>
      <c r="AR133" s="144" t="s">
        <v>80</v>
      </c>
      <c r="AT133" s="152" t="s">
        <v>74</v>
      </c>
      <c r="AU133" s="152" t="s">
        <v>80</v>
      </c>
      <c r="AY133" s="144" t="s">
        <v>123</v>
      </c>
      <c r="BK133" s="153">
        <f>SUM(BK134:BK138)</f>
        <v>0</v>
      </c>
    </row>
    <row r="134" spans="1:65" s="2" customFormat="1" ht="24" customHeight="1">
      <c r="A134" s="32"/>
      <c r="B134" s="156"/>
      <c r="C134" s="157" t="s">
        <v>80</v>
      </c>
      <c r="D134" s="157" t="s">
        <v>126</v>
      </c>
      <c r="E134" s="158" t="s">
        <v>127</v>
      </c>
      <c r="F134" s="159" t="s">
        <v>128</v>
      </c>
      <c r="G134" s="160" t="s">
        <v>129</v>
      </c>
      <c r="H134" s="161">
        <v>324</v>
      </c>
      <c r="I134" s="162"/>
      <c r="J134" s="163">
        <f>ROUND(I134*H134,2)</f>
        <v>0</v>
      </c>
      <c r="K134" s="164"/>
      <c r="L134" s="33"/>
      <c r="M134" s="165" t="s">
        <v>1</v>
      </c>
      <c r="N134" s="166" t="s">
        <v>40</v>
      </c>
      <c r="O134" s="58"/>
      <c r="P134" s="167">
        <f>O134*H134</f>
        <v>0</v>
      </c>
      <c r="Q134" s="167">
        <v>0</v>
      </c>
      <c r="R134" s="167">
        <f>Q134*H134</f>
        <v>0</v>
      </c>
      <c r="S134" s="167">
        <v>0</v>
      </c>
      <c r="T134" s="168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9" t="s">
        <v>130</v>
      </c>
      <c r="AT134" s="169" t="s">
        <v>126</v>
      </c>
      <c r="AU134" s="169" t="s">
        <v>82</v>
      </c>
      <c r="AY134" s="17" t="s">
        <v>123</v>
      </c>
      <c r="BE134" s="170">
        <f>IF(N134="základní",J134,0)</f>
        <v>0</v>
      </c>
      <c r="BF134" s="170">
        <f>IF(N134="snížená",J134,0)</f>
        <v>0</v>
      </c>
      <c r="BG134" s="170">
        <f>IF(N134="zákl. přenesená",J134,0)</f>
        <v>0</v>
      </c>
      <c r="BH134" s="170">
        <f>IF(N134="sníž. přenesená",J134,0)</f>
        <v>0</v>
      </c>
      <c r="BI134" s="170">
        <f>IF(N134="nulová",J134,0)</f>
        <v>0</v>
      </c>
      <c r="BJ134" s="17" t="s">
        <v>80</v>
      </c>
      <c r="BK134" s="170">
        <f>ROUND(I134*H134,2)</f>
        <v>0</v>
      </c>
      <c r="BL134" s="17" t="s">
        <v>130</v>
      </c>
      <c r="BM134" s="169" t="s">
        <v>131</v>
      </c>
    </row>
    <row r="135" spans="1:65" s="13" customFormat="1">
      <c r="B135" s="171"/>
      <c r="D135" s="172" t="s">
        <v>132</v>
      </c>
      <c r="E135" s="173" t="s">
        <v>1</v>
      </c>
      <c r="F135" s="174" t="s">
        <v>133</v>
      </c>
      <c r="H135" s="175">
        <v>324</v>
      </c>
      <c r="I135" s="176"/>
      <c r="L135" s="171"/>
      <c r="M135" s="177"/>
      <c r="N135" s="178"/>
      <c r="O135" s="178"/>
      <c r="P135" s="178"/>
      <c r="Q135" s="178"/>
      <c r="R135" s="178"/>
      <c r="S135" s="178"/>
      <c r="T135" s="179"/>
      <c r="AT135" s="173" t="s">
        <v>132</v>
      </c>
      <c r="AU135" s="173" t="s">
        <v>82</v>
      </c>
      <c r="AV135" s="13" t="s">
        <v>82</v>
      </c>
      <c r="AW135" s="13" t="s">
        <v>32</v>
      </c>
      <c r="AX135" s="13" t="s">
        <v>80</v>
      </c>
      <c r="AY135" s="173" t="s">
        <v>123</v>
      </c>
    </row>
    <row r="136" spans="1:65" s="2" customFormat="1" ht="24" customHeight="1">
      <c r="A136" s="32"/>
      <c r="B136" s="156"/>
      <c r="C136" s="157" t="s">
        <v>82</v>
      </c>
      <c r="D136" s="157" t="s">
        <v>126</v>
      </c>
      <c r="E136" s="158" t="s">
        <v>134</v>
      </c>
      <c r="F136" s="159" t="s">
        <v>135</v>
      </c>
      <c r="G136" s="160" t="s">
        <v>129</v>
      </c>
      <c r="H136" s="161">
        <v>9720</v>
      </c>
      <c r="I136" s="162"/>
      <c r="J136" s="163">
        <f>ROUND(I136*H136,2)</f>
        <v>0</v>
      </c>
      <c r="K136" s="164"/>
      <c r="L136" s="33"/>
      <c r="M136" s="165" t="s">
        <v>1</v>
      </c>
      <c r="N136" s="166" t="s">
        <v>40</v>
      </c>
      <c r="O136" s="58"/>
      <c r="P136" s="167">
        <f>O136*H136</f>
        <v>0</v>
      </c>
      <c r="Q136" s="167">
        <v>0</v>
      </c>
      <c r="R136" s="167">
        <f>Q136*H136</f>
        <v>0</v>
      </c>
      <c r="S136" s="167">
        <v>0</v>
      </c>
      <c r="T136" s="168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9" t="s">
        <v>130</v>
      </c>
      <c r="AT136" s="169" t="s">
        <v>126</v>
      </c>
      <c r="AU136" s="169" t="s">
        <v>82</v>
      </c>
      <c r="AY136" s="17" t="s">
        <v>123</v>
      </c>
      <c r="BE136" s="170">
        <f>IF(N136="základní",J136,0)</f>
        <v>0</v>
      </c>
      <c r="BF136" s="170">
        <f>IF(N136="snížená",J136,0)</f>
        <v>0</v>
      </c>
      <c r="BG136" s="170">
        <f>IF(N136="zákl. přenesená",J136,0)</f>
        <v>0</v>
      </c>
      <c r="BH136" s="170">
        <f>IF(N136="sníž. přenesená",J136,0)</f>
        <v>0</v>
      </c>
      <c r="BI136" s="170">
        <f>IF(N136="nulová",J136,0)</f>
        <v>0</v>
      </c>
      <c r="BJ136" s="17" t="s">
        <v>80</v>
      </c>
      <c r="BK136" s="170">
        <f>ROUND(I136*H136,2)</f>
        <v>0</v>
      </c>
      <c r="BL136" s="17" t="s">
        <v>130</v>
      </c>
      <c r="BM136" s="169" t="s">
        <v>136</v>
      </c>
    </row>
    <row r="137" spans="1:65" s="13" customFormat="1">
      <c r="B137" s="171"/>
      <c r="D137" s="172" t="s">
        <v>132</v>
      </c>
      <c r="E137" s="173" t="s">
        <v>1</v>
      </c>
      <c r="F137" s="174" t="s">
        <v>137</v>
      </c>
      <c r="H137" s="175">
        <v>9720</v>
      </c>
      <c r="I137" s="176"/>
      <c r="L137" s="171"/>
      <c r="M137" s="177"/>
      <c r="N137" s="178"/>
      <c r="O137" s="178"/>
      <c r="P137" s="178"/>
      <c r="Q137" s="178"/>
      <c r="R137" s="178"/>
      <c r="S137" s="178"/>
      <c r="T137" s="179"/>
      <c r="AT137" s="173" t="s">
        <v>132</v>
      </c>
      <c r="AU137" s="173" t="s">
        <v>82</v>
      </c>
      <c r="AV137" s="13" t="s">
        <v>82</v>
      </c>
      <c r="AW137" s="13" t="s">
        <v>32</v>
      </c>
      <c r="AX137" s="13" t="s">
        <v>80</v>
      </c>
      <c r="AY137" s="173" t="s">
        <v>123</v>
      </c>
    </row>
    <row r="138" spans="1:65" s="2" customFormat="1" ht="24" customHeight="1">
      <c r="A138" s="32"/>
      <c r="B138" s="156"/>
      <c r="C138" s="157" t="s">
        <v>138</v>
      </c>
      <c r="D138" s="157" t="s">
        <v>126</v>
      </c>
      <c r="E138" s="158" t="s">
        <v>139</v>
      </c>
      <c r="F138" s="159" t="s">
        <v>140</v>
      </c>
      <c r="G138" s="160" t="s">
        <v>129</v>
      </c>
      <c r="H138" s="161">
        <v>324</v>
      </c>
      <c r="I138" s="162"/>
      <c r="J138" s="163">
        <f>ROUND(I138*H138,2)</f>
        <v>0</v>
      </c>
      <c r="K138" s="164"/>
      <c r="L138" s="33"/>
      <c r="M138" s="165" t="s">
        <v>1</v>
      </c>
      <c r="N138" s="166" t="s">
        <v>40</v>
      </c>
      <c r="O138" s="58"/>
      <c r="P138" s="167">
        <f>O138*H138</f>
        <v>0</v>
      </c>
      <c r="Q138" s="167">
        <v>0</v>
      </c>
      <c r="R138" s="167">
        <f>Q138*H138</f>
        <v>0</v>
      </c>
      <c r="S138" s="167">
        <v>0</v>
      </c>
      <c r="T138" s="168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9" t="s">
        <v>130</v>
      </c>
      <c r="AT138" s="169" t="s">
        <v>126</v>
      </c>
      <c r="AU138" s="169" t="s">
        <v>82</v>
      </c>
      <c r="AY138" s="17" t="s">
        <v>123</v>
      </c>
      <c r="BE138" s="170">
        <f>IF(N138="základní",J138,0)</f>
        <v>0</v>
      </c>
      <c r="BF138" s="170">
        <f>IF(N138="snížená",J138,0)</f>
        <v>0</v>
      </c>
      <c r="BG138" s="170">
        <f>IF(N138="zákl. přenesená",J138,0)</f>
        <v>0</v>
      </c>
      <c r="BH138" s="170">
        <f>IF(N138="sníž. přenesená",J138,0)</f>
        <v>0</v>
      </c>
      <c r="BI138" s="170">
        <f>IF(N138="nulová",J138,0)</f>
        <v>0</v>
      </c>
      <c r="BJ138" s="17" t="s">
        <v>80</v>
      </c>
      <c r="BK138" s="170">
        <f>ROUND(I138*H138,2)</f>
        <v>0</v>
      </c>
      <c r="BL138" s="17" t="s">
        <v>130</v>
      </c>
      <c r="BM138" s="169" t="s">
        <v>141</v>
      </c>
    </row>
    <row r="139" spans="1:65" s="12" customFormat="1" ht="22.9" customHeight="1">
      <c r="B139" s="143"/>
      <c r="D139" s="144" t="s">
        <v>74</v>
      </c>
      <c r="E139" s="154" t="s">
        <v>142</v>
      </c>
      <c r="F139" s="154" t="s">
        <v>143</v>
      </c>
      <c r="I139" s="146"/>
      <c r="J139" s="155">
        <f>BK139</f>
        <v>0</v>
      </c>
      <c r="L139" s="143"/>
      <c r="M139" s="148"/>
      <c r="N139" s="149"/>
      <c r="O139" s="149"/>
      <c r="P139" s="150">
        <f>SUM(P140:P144)</f>
        <v>0</v>
      </c>
      <c r="Q139" s="149"/>
      <c r="R139" s="150">
        <f>SUM(R140:R144)</f>
        <v>0</v>
      </c>
      <c r="S139" s="149"/>
      <c r="T139" s="151">
        <f>SUM(T140:T144)</f>
        <v>0</v>
      </c>
      <c r="AR139" s="144" t="s">
        <v>80</v>
      </c>
      <c r="AT139" s="152" t="s">
        <v>74</v>
      </c>
      <c r="AU139" s="152" t="s">
        <v>80</v>
      </c>
      <c r="AY139" s="144" t="s">
        <v>123</v>
      </c>
      <c r="BK139" s="153">
        <f>SUM(BK140:BK144)</f>
        <v>0</v>
      </c>
    </row>
    <row r="140" spans="1:65" s="2" customFormat="1" ht="24" customHeight="1">
      <c r="A140" s="32"/>
      <c r="B140" s="156"/>
      <c r="C140" s="157" t="s">
        <v>130</v>
      </c>
      <c r="D140" s="157" t="s">
        <v>126</v>
      </c>
      <c r="E140" s="158" t="s">
        <v>144</v>
      </c>
      <c r="F140" s="159" t="s">
        <v>145</v>
      </c>
      <c r="G140" s="160" t="s">
        <v>146</v>
      </c>
      <c r="H140" s="161">
        <v>6.7679999999999998</v>
      </c>
      <c r="I140" s="162"/>
      <c r="J140" s="163">
        <f>ROUND(I140*H140,2)</f>
        <v>0</v>
      </c>
      <c r="K140" s="164"/>
      <c r="L140" s="33"/>
      <c r="M140" s="165" t="s">
        <v>1</v>
      </c>
      <c r="N140" s="166" t="s">
        <v>40</v>
      </c>
      <c r="O140" s="58"/>
      <c r="P140" s="167">
        <f>O140*H140</f>
        <v>0</v>
      </c>
      <c r="Q140" s="167">
        <v>0</v>
      </c>
      <c r="R140" s="167">
        <f>Q140*H140</f>
        <v>0</v>
      </c>
      <c r="S140" s="167">
        <v>0</v>
      </c>
      <c r="T140" s="168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9" t="s">
        <v>130</v>
      </c>
      <c r="AT140" s="169" t="s">
        <v>126</v>
      </c>
      <c r="AU140" s="169" t="s">
        <v>82</v>
      </c>
      <c r="AY140" s="17" t="s">
        <v>123</v>
      </c>
      <c r="BE140" s="170">
        <f>IF(N140="základní",J140,0)</f>
        <v>0</v>
      </c>
      <c r="BF140" s="170">
        <f>IF(N140="snížená",J140,0)</f>
        <v>0</v>
      </c>
      <c r="BG140" s="170">
        <f>IF(N140="zákl. přenesená",J140,0)</f>
        <v>0</v>
      </c>
      <c r="BH140" s="170">
        <f>IF(N140="sníž. přenesená",J140,0)</f>
        <v>0</v>
      </c>
      <c r="BI140" s="170">
        <f>IF(N140="nulová",J140,0)</f>
        <v>0</v>
      </c>
      <c r="BJ140" s="17" t="s">
        <v>80</v>
      </c>
      <c r="BK140" s="170">
        <f>ROUND(I140*H140,2)</f>
        <v>0</v>
      </c>
      <c r="BL140" s="17" t="s">
        <v>130</v>
      </c>
      <c r="BM140" s="169" t="s">
        <v>147</v>
      </c>
    </row>
    <row r="141" spans="1:65" s="2" customFormat="1" ht="24" customHeight="1">
      <c r="A141" s="32"/>
      <c r="B141" s="156"/>
      <c r="C141" s="157" t="s">
        <v>148</v>
      </c>
      <c r="D141" s="157" t="s">
        <v>126</v>
      </c>
      <c r="E141" s="158" t="s">
        <v>149</v>
      </c>
      <c r="F141" s="159" t="s">
        <v>150</v>
      </c>
      <c r="G141" s="160" t="s">
        <v>146</v>
      </c>
      <c r="H141" s="161">
        <v>6.7679999999999998</v>
      </c>
      <c r="I141" s="162"/>
      <c r="J141" s="163">
        <f>ROUND(I141*H141,2)</f>
        <v>0</v>
      </c>
      <c r="K141" s="164"/>
      <c r="L141" s="33"/>
      <c r="M141" s="165" t="s">
        <v>1</v>
      </c>
      <c r="N141" s="166" t="s">
        <v>40</v>
      </c>
      <c r="O141" s="58"/>
      <c r="P141" s="167">
        <f>O141*H141</f>
        <v>0</v>
      </c>
      <c r="Q141" s="167">
        <v>0</v>
      </c>
      <c r="R141" s="167">
        <f>Q141*H141</f>
        <v>0</v>
      </c>
      <c r="S141" s="167">
        <v>0</v>
      </c>
      <c r="T141" s="168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9" t="s">
        <v>130</v>
      </c>
      <c r="AT141" s="169" t="s">
        <v>126</v>
      </c>
      <c r="AU141" s="169" t="s">
        <v>82</v>
      </c>
      <c r="AY141" s="17" t="s">
        <v>123</v>
      </c>
      <c r="BE141" s="170">
        <f>IF(N141="základní",J141,0)</f>
        <v>0</v>
      </c>
      <c r="BF141" s="170">
        <f>IF(N141="snížená",J141,0)</f>
        <v>0</v>
      </c>
      <c r="BG141" s="170">
        <f>IF(N141="zákl. přenesená",J141,0)</f>
        <v>0</v>
      </c>
      <c r="BH141" s="170">
        <f>IF(N141="sníž. přenesená",J141,0)</f>
        <v>0</v>
      </c>
      <c r="BI141" s="170">
        <f>IF(N141="nulová",J141,0)</f>
        <v>0</v>
      </c>
      <c r="BJ141" s="17" t="s">
        <v>80</v>
      </c>
      <c r="BK141" s="170">
        <f>ROUND(I141*H141,2)</f>
        <v>0</v>
      </c>
      <c r="BL141" s="17" t="s">
        <v>130</v>
      </c>
      <c r="BM141" s="169" t="s">
        <v>151</v>
      </c>
    </row>
    <row r="142" spans="1:65" s="2" customFormat="1" ht="24" customHeight="1">
      <c r="A142" s="32"/>
      <c r="B142" s="156"/>
      <c r="C142" s="157" t="s">
        <v>152</v>
      </c>
      <c r="D142" s="157" t="s">
        <v>126</v>
      </c>
      <c r="E142" s="158" t="s">
        <v>153</v>
      </c>
      <c r="F142" s="159" t="s">
        <v>154</v>
      </c>
      <c r="G142" s="160" t="s">
        <v>146</v>
      </c>
      <c r="H142" s="161">
        <v>162.43199999999999</v>
      </c>
      <c r="I142" s="162"/>
      <c r="J142" s="163">
        <f>ROUND(I142*H142,2)</f>
        <v>0</v>
      </c>
      <c r="K142" s="164"/>
      <c r="L142" s="33"/>
      <c r="M142" s="165" t="s">
        <v>1</v>
      </c>
      <c r="N142" s="166" t="s">
        <v>40</v>
      </c>
      <c r="O142" s="58"/>
      <c r="P142" s="167">
        <f>O142*H142</f>
        <v>0</v>
      </c>
      <c r="Q142" s="167">
        <v>0</v>
      </c>
      <c r="R142" s="167">
        <f>Q142*H142</f>
        <v>0</v>
      </c>
      <c r="S142" s="167">
        <v>0</v>
      </c>
      <c r="T142" s="168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9" t="s">
        <v>130</v>
      </c>
      <c r="AT142" s="169" t="s">
        <v>126</v>
      </c>
      <c r="AU142" s="169" t="s">
        <v>82</v>
      </c>
      <c r="AY142" s="17" t="s">
        <v>123</v>
      </c>
      <c r="BE142" s="170">
        <f>IF(N142="základní",J142,0)</f>
        <v>0</v>
      </c>
      <c r="BF142" s="170">
        <f>IF(N142="snížená",J142,0)</f>
        <v>0</v>
      </c>
      <c r="BG142" s="170">
        <f>IF(N142="zákl. přenesená",J142,0)</f>
        <v>0</v>
      </c>
      <c r="BH142" s="170">
        <f>IF(N142="sníž. přenesená",J142,0)</f>
        <v>0</v>
      </c>
      <c r="BI142" s="170">
        <f>IF(N142="nulová",J142,0)</f>
        <v>0</v>
      </c>
      <c r="BJ142" s="17" t="s">
        <v>80</v>
      </c>
      <c r="BK142" s="170">
        <f>ROUND(I142*H142,2)</f>
        <v>0</v>
      </c>
      <c r="BL142" s="17" t="s">
        <v>130</v>
      </c>
      <c r="BM142" s="169" t="s">
        <v>155</v>
      </c>
    </row>
    <row r="143" spans="1:65" s="13" customFormat="1">
      <c r="B143" s="171"/>
      <c r="D143" s="172" t="s">
        <v>132</v>
      </c>
      <c r="F143" s="174" t="s">
        <v>156</v>
      </c>
      <c r="H143" s="175">
        <v>162.43199999999999</v>
      </c>
      <c r="I143" s="176"/>
      <c r="L143" s="171"/>
      <c r="M143" s="177"/>
      <c r="N143" s="178"/>
      <c r="O143" s="178"/>
      <c r="P143" s="178"/>
      <c r="Q143" s="178"/>
      <c r="R143" s="178"/>
      <c r="S143" s="178"/>
      <c r="T143" s="179"/>
      <c r="AT143" s="173" t="s">
        <v>132</v>
      </c>
      <c r="AU143" s="173" t="s">
        <v>82</v>
      </c>
      <c r="AV143" s="13" t="s">
        <v>82</v>
      </c>
      <c r="AW143" s="13" t="s">
        <v>3</v>
      </c>
      <c r="AX143" s="13" t="s">
        <v>80</v>
      </c>
      <c r="AY143" s="173" t="s">
        <v>123</v>
      </c>
    </row>
    <row r="144" spans="1:65" s="2" customFormat="1" ht="24" customHeight="1">
      <c r="A144" s="32"/>
      <c r="B144" s="156"/>
      <c r="C144" s="157" t="s">
        <v>157</v>
      </c>
      <c r="D144" s="157" t="s">
        <v>126</v>
      </c>
      <c r="E144" s="158" t="s">
        <v>158</v>
      </c>
      <c r="F144" s="159" t="s">
        <v>159</v>
      </c>
      <c r="G144" s="160" t="s">
        <v>146</v>
      </c>
      <c r="H144" s="161">
        <v>6.7679999999999998</v>
      </c>
      <c r="I144" s="162"/>
      <c r="J144" s="163">
        <f>ROUND(I144*H144,2)</f>
        <v>0</v>
      </c>
      <c r="K144" s="164"/>
      <c r="L144" s="33"/>
      <c r="M144" s="165" t="s">
        <v>1</v>
      </c>
      <c r="N144" s="166" t="s">
        <v>40</v>
      </c>
      <c r="O144" s="58"/>
      <c r="P144" s="167">
        <f>O144*H144</f>
        <v>0</v>
      </c>
      <c r="Q144" s="167">
        <v>0</v>
      </c>
      <c r="R144" s="167">
        <f>Q144*H144</f>
        <v>0</v>
      </c>
      <c r="S144" s="167">
        <v>0</v>
      </c>
      <c r="T144" s="168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9" t="s">
        <v>130</v>
      </c>
      <c r="AT144" s="169" t="s">
        <v>126</v>
      </c>
      <c r="AU144" s="169" t="s">
        <v>82</v>
      </c>
      <c r="AY144" s="17" t="s">
        <v>123</v>
      </c>
      <c r="BE144" s="170">
        <f>IF(N144="základní",J144,0)</f>
        <v>0</v>
      </c>
      <c r="BF144" s="170">
        <f>IF(N144="snížená",J144,0)</f>
        <v>0</v>
      </c>
      <c r="BG144" s="170">
        <f>IF(N144="zákl. přenesená",J144,0)</f>
        <v>0</v>
      </c>
      <c r="BH144" s="170">
        <f>IF(N144="sníž. přenesená",J144,0)</f>
        <v>0</v>
      </c>
      <c r="BI144" s="170">
        <f>IF(N144="nulová",J144,0)</f>
        <v>0</v>
      </c>
      <c r="BJ144" s="17" t="s">
        <v>80</v>
      </c>
      <c r="BK144" s="170">
        <f>ROUND(I144*H144,2)</f>
        <v>0</v>
      </c>
      <c r="BL144" s="17" t="s">
        <v>130</v>
      </c>
      <c r="BM144" s="169" t="s">
        <v>160</v>
      </c>
    </row>
    <row r="145" spans="1:65" s="12" customFormat="1" ht="25.9" customHeight="1">
      <c r="B145" s="143"/>
      <c r="D145" s="144" t="s">
        <v>74</v>
      </c>
      <c r="E145" s="145" t="s">
        <v>161</v>
      </c>
      <c r="F145" s="145" t="s">
        <v>162</v>
      </c>
      <c r="I145" s="146"/>
      <c r="J145" s="147">
        <f>BK145</f>
        <v>0</v>
      </c>
      <c r="L145" s="143"/>
      <c r="M145" s="148"/>
      <c r="N145" s="149"/>
      <c r="O145" s="149"/>
      <c r="P145" s="150">
        <f>P146+P153+P191+P200+P268+P286+P307+P313</f>
        <v>0</v>
      </c>
      <c r="Q145" s="149"/>
      <c r="R145" s="150">
        <f>R146+R153+R191+R200+R268+R286+R307+R313</f>
        <v>12.31486948</v>
      </c>
      <c r="S145" s="149"/>
      <c r="T145" s="151">
        <f>T146+T153+T191+T200+T268+T286+T307+T313</f>
        <v>6.7677540000000009</v>
      </c>
      <c r="AR145" s="144" t="s">
        <v>82</v>
      </c>
      <c r="AT145" s="152" t="s">
        <v>74</v>
      </c>
      <c r="AU145" s="152" t="s">
        <v>75</v>
      </c>
      <c r="AY145" s="144" t="s">
        <v>123</v>
      </c>
      <c r="BK145" s="153">
        <f>BK146+BK153+BK191+BK200+BK268+BK286+BK307+BK313</f>
        <v>0</v>
      </c>
    </row>
    <row r="146" spans="1:65" s="12" customFormat="1" ht="22.9" customHeight="1">
      <c r="B146" s="143"/>
      <c r="D146" s="144" t="s">
        <v>74</v>
      </c>
      <c r="E146" s="154" t="s">
        <v>163</v>
      </c>
      <c r="F146" s="154" t="s">
        <v>164</v>
      </c>
      <c r="I146" s="146"/>
      <c r="J146" s="155">
        <f>BK146</f>
        <v>0</v>
      </c>
      <c r="L146" s="143"/>
      <c r="M146" s="148"/>
      <c r="N146" s="149"/>
      <c r="O146" s="149"/>
      <c r="P146" s="150">
        <f>SUM(P147:P152)</f>
        <v>0</v>
      </c>
      <c r="Q146" s="149"/>
      <c r="R146" s="150">
        <f>SUM(R147:R152)</f>
        <v>0</v>
      </c>
      <c r="S146" s="149"/>
      <c r="T146" s="151">
        <f>SUM(T147:T152)</f>
        <v>0</v>
      </c>
      <c r="AR146" s="144" t="s">
        <v>82</v>
      </c>
      <c r="AT146" s="152" t="s">
        <v>74</v>
      </c>
      <c r="AU146" s="152" t="s">
        <v>80</v>
      </c>
      <c r="AY146" s="144" t="s">
        <v>123</v>
      </c>
      <c r="BK146" s="153">
        <f>SUM(BK147:BK152)</f>
        <v>0</v>
      </c>
    </row>
    <row r="147" spans="1:65" s="2" customFormat="1" ht="16.5" customHeight="1">
      <c r="A147" s="32"/>
      <c r="B147" s="156"/>
      <c r="C147" s="157" t="s">
        <v>165</v>
      </c>
      <c r="D147" s="157" t="s">
        <v>126</v>
      </c>
      <c r="E147" s="158" t="s">
        <v>166</v>
      </c>
      <c r="F147" s="159" t="s">
        <v>167</v>
      </c>
      <c r="G147" s="160" t="s">
        <v>168</v>
      </c>
      <c r="H147" s="161">
        <v>44</v>
      </c>
      <c r="I147" s="162"/>
      <c r="J147" s="163">
        <f>ROUND(I147*H147,2)</f>
        <v>0</v>
      </c>
      <c r="K147" s="164"/>
      <c r="L147" s="33"/>
      <c r="M147" s="165" t="s">
        <v>1</v>
      </c>
      <c r="N147" s="166" t="s">
        <v>40</v>
      </c>
      <c r="O147" s="58"/>
      <c r="P147" s="167">
        <f>O147*H147</f>
        <v>0</v>
      </c>
      <c r="Q147" s="167">
        <v>0</v>
      </c>
      <c r="R147" s="167">
        <f>Q147*H147</f>
        <v>0</v>
      </c>
      <c r="S147" s="167">
        <v>0</v>
      </c>
      <c r="T147" s="168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9" t="s">
        <v>169</v>
      </c>
      <c r="AT147" s="169" t="s">
        <v>126</v>
      </c>
      <c r="AU147" s="169" t="s">
        <v>82</v>
      </c>
      <c r="AY147" s="17" t="s">
        <v>123</v>
      </c>
      <c r="BE147" s="170">
        <f>IF(N147="základní",J147,0)</f>
        <v>0</v>
      </c>
      <c r="BF147" s="170">
        <f>IF(N147="snížená",J147,0)</f>
        <v>0</v>
      </c>
      <c r="BG147" s="170">
        <f>IF(N147="zákl. přenesená",J147,0)</f>
        <v>0</v>
      </c>
      <c r="BH147" s="170">
        <f>IF(N147="sníž. přenesená",J147,0)</f>
        <v>0</v>
      </c>
      <c r="BI147" s="170">
        <f>IF(N147="nulová",J147,0)</f>
        <v>0</v>
      </c>
      <c r="BJ147" s="17" t="s">
        <v>80</v>
      </c>
      <c r="BK147" s="170">
        <f>ROUND(I147*H147,2)</f>
        <v>0</v>
      </c>
      <c r="BL147" s="17" t="s">
        <v>169</v>
      </c>
      <c r="BM147" s="169" t="s">
        <v>170</v>
      </c>
    </row>
    <row r="148" spans="1:65" s="14" customFormat="1">
      <c r="B148" s="180"/>
      <c r="D148" s="172" t="s">
        <v>132</v>
      </c>
      <c r="E148" s="181" t="s">
        <v>1</v>
      </c>
      <c r="F148" s="182" t="s">
        <v>171</v>
      </c>
      <c r="H148" s="181" t="s">
        <v>1</v>
      </c>
      <c r="I148" s="183"/>
      <c r="L148" s="180"/>
      <c r="M148" s="184"/>
      <c r="N148" s="185"/>
      <c r="O148" s="185"/>
      <c r="P148" s="185"/>
      <c r="Q148" s="185"/>
      <c r="R148" s="185"/>
      <c r="S148" s="185"/>
      <c r="T148" s="186"/>
      <c r="AT148" s="181" t="s">
        <v>132</v>
      </c>
      <c r="AU148" s="181" t="s">
        <v>82</v>
      </c>
      <c r="AV148" s="14" t="s">
        <v>80</v>
      </c>
      <c r="AW148" s="14" t="s">
        <v>32</v>
      </c>
      <c r="AX148" s="14" t="s">
        <v>75</v>
      </c>
      <c r="AY148" s="181" t="s">
        <v>123</v>
      </c>
    </row>
    <row r="149" spans="1:65" s="13" customFormat="1">
      <c r="B149" s="171"/>
      <c r="D149" s="172" t="s">
        <v>132</v>
      </c>
      <c r="E149" s="173" t="s">
        <v>1</v>
      </c>
      <c r="F149" s="174" t="s">
        <v>172</v>
      </c>
      <c r="H149" s="175">
        <v>44</v>
      </c>
      <c r="I149" s="176"/>
      <c r="L149" s="171"/>
      <c r="M149" s="177"/>
      <c r="N149" s="178"/>
      <c r="O149" s="178"/>
      <c r="P149" s="178"/>
      <c r="Q149" s="178"/>
      <c r="R149" s="178"/>
      <c r="S149" s="178"/>
      <c r="T149" s="179"/>
      <c r="AT149" s="173" t="s">
        <v>132</v>
      </c>
      <c r="AU149" s="173" t="s">
        <v>82</v>
      </c>
      <c r="AV149" s="13" t="s">
        <v>82</v>
      </c>
      <c r="AW149" s="13" t="s">
        <v>32</v>
      </c>
      <c r="AX149" s="13" t="s">
        <v>80</v>
      </c>
      <c r="AY149" s="173" t="s">
        <v>123</v>
      </c>
    </row>
    <row r="150" spans="1:65" s="2" customFormat="1" ht="24" customHeight="1">
      <c r="A150" s="32"/>
      <c r="B150" s="156"/>
      <c r="C150" s="157" t="s">
        <v>124</v>
      </c>
      <c r="D150" s="157" t="s">
        <v>126</v>
      </c>
      <c r="E150" s="158" t="s">
        <v>173</v>
      </c>
      <c r="F150" s="159" t="s">
        <v>174</v>
      </c>
      <c r="G150" s="160" t="s">
        <v>168</v>
      </c>
      <c r="H150" s="161">
        <v>44</v>
      </c>
      <c r="I150" s="162"/>
      <c r="J150" s="163">
        <f>ROUND(I150*H150,2)</f>
        <v>0</v>
      </c>
      <c r="K150" s="164"/>
      <c r="L150" s="33"/>
      <c r="M150" s="165" t="s">
        <v>1</v>
      </c>
      <c r="N150" s="166" t="s">
        <v>40</v>
      </c>
      <c r="O150" s="58"/>
      <c r="P150" s="167">
        <f>O150*H150</f>
        <v>0</v>
      </c>
      <c r="Q150" s="167">
        <v>0</v>
      </c>
      <c r="R150" s="167">
        <f>Q150*H150</f>
        <v>0</v>
      </c>
      <c r="S150" s="167">
        <v>0</v>
      </c>
      <c r="T150" s="168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9" t="s">
        <v>169</v>
      </c>
      <c r="AT150" s="169" t="s">
        <v>126</v>
      </c>
      <c r="AU150" s="169" t="s">
        <v>82</v>
      </c>
      <c r="AY150" s="17" t="s">
        <v>123</v>
      </c>
      <c r="BE150" s="170">
        <f>IF(N150="základní",J150,0)</f>
        <v>0</v>
      </c>
      <c r="BF150" s="170">
        <f>IF(N150="snížená",J150,0)</f>
        <v>0</v>
      </c>
      <c r="BG150" s="170">
        <f>IF(N150="zákl. přenesená",J150,0)</f>
        <v>0</v>
      </c>
      <c r="BH150" s="170">
        <f>IF(N150="sníž. přenesená",J150,0)</f>
        <v>0</v>
      </c>
      <c r="BI150" s="170">
        <f>IF(N150="nulová",J150,0)</f>
        <v>0</v>
      </c>
      <c r="BJ150" s="17" t="s">
        <v>80</v>
      </c>
      <c r="BK150" s="170">
        <f>ROUND(I150*H150,2)</f>
        <v>0</v>
      </c>
      <c r="BL150" s="17" t="s">
        <v>169</v>
      </c>
      <c r="BM150" s="169" t="s">
        <v>175</v>
      </c>
    </row>
    <row r="151" spans="1:65" s="14" customFormat="1">
      <c r="B151" s="180"/>
      <c r="D151" s="172" t="s">
        <v>132</v>
      </c>
      <c r="E151" s="181" t="s">
        <v>1</v>
      </c>
      <c r="F151" s="182" t="s">
        <v>176</v>
      </c>
      <c r="H151" s="181" t="s">
        <v>1</v>
      </c>
      <c r="I151" s="183"/>
      <c r="L151" s="180"/>
      <c r="M151" s="184"/>
      <c r="N151" s="185"/>
      <c r="O151" s="185"/>
      <c r="P151" s="185"/>
      <c r="Q151" s="185"/>
      <c r="R151" s="185"/>
      <c r="S151" s="185"/>
      <c r="T151" s="186"/>
      <c r="AT151" s="181" t="s">
        <v>132</v>
      </c>
      <c r="AU151" s="181" t="s">
        <v>82</v>
      </c>
      <c r="AV151" s="14" t="s">
        <v>80</v>
      </c>
      <c r="AW151" s="14" t="s">
        <v>32</v>
      </c>
      <c r="AX151" s="14" t="s">
        <v>75</v>
      </c>
      <c r="AY151" s="181" t="s">
        <v>123</v>
      </c>
    </row>
    <row r="152" spans="1:65" s="13" customFormat="1">
      <c r="B152" s="171"/>
      <c r="D152" s="172" t="s">
        <v>132</v>
      </c>
      <c r="E152" s="173" t="s">
        <v>1</v>
      </c>
      <c r="F152" s="174" t="s">
        <v>172</v>
      </c>
      <c r="H152" s="175">
        <v>44</v>
      </c>
      <c r="I152" s="176"/>
      <c r="L152" s="171"/>
      <c r="M152" s="177"/>
      <c r="N152" s="178"/>
      <c r="O152" s="178"/>
      <c r="P152" s="178"/>
      <c r="Q152" s="178"/>
      <c r="R152" s="178"/>
      <c r="S152" s="178"/>
      <c r="T152" s="179"/>
      <c r="AT152" s="173" t="s">
        <v>132</v>
      </c>
      <c r="AU152" s="173" t="s">
        <v>82</v>
      </c>
      <c r="AV152" s="13" t="s">
        <v>82</v>
      </c>
      <c r="AW152" s="13" t="s">
        <v>32</v>
      </c>
      <c r="AX152" s="13" t="s">
        <v>80</v>
      </c>
      <c r="AY152" s="173" t="s">
        <v>123</v>
      </c>
    </row>
    <row r="153" spans="1:65" s="12" customFormat="1" ht="22.9" customHeight="1">
      <c r="B153" s="143"/>
      <c r="D153" s="144" t="s">
        <v>74</v>
      </c>
      <c r="E153" s="154" t="s">
        <v>177</v>
      </c>
      <c r="F153" s="154" t="s">
        <v>178</v>
      </c>
      <c r="I153" s="146"/>
      <c r="J153" s="155">
        <f>BK153</f>
        <v>0</v>
      </c>
      <c r="L153" s="143"/>
      <c r="M153" s="148"/>
      <c r="N153" s="149"/>
      <c r="O153" s="149"/>
      <c r="P153" s="150">
        <f>SUM(P154:P190)</f>
        <v>0</v>
      </c>
      <c r="Q153" s="149"/>
      <c r="R153" s="150">
        <f>SUM(R154:R190)</f>
        <v>10.278947630000001</v>
      </c>
      <c r="S153" s="149"/>
      <c r="T153" s="151">
        <f>SUM(T154:T190)</f>
        <v>4.2</v>
      </c>
      <c r="AR153" s="144" t="s">
        <v>82</v>
      </c>
      <c r="AT153" s="152" t="s">
        <v>74</v>
      </c>
      <c r="AU153" s="152" t="s">
        <v>80</v>
      </c>
      <c r="AY153" s="144" t="s">
        <v>123</v>
      </c>
      <c r="BK153" s="153">
        <f>SUM(BK154:BK190)</f>
        <v>0</v>
      </c>
    </row>
    <row r="154" spans="1:65" s="2" customFormat="1" ht="24" customHeight="1">
      <c r="A154" s="32"/>
      <c r="B154" s="156"/>
      <c r="C154" s="157" t="s">
        <v>179</v>
      </c>
      <c r="D154" s="157" t="s">
        <v>126</v>
      </c>
      <c r="E154" s="158" t="s">
        <v>180</v>
      </c>
      <c r="F154" s="159" t="s">
        <v>181</v>
      </c>
      <c r="G154" s="160" t="s">
        <v>182</v>
      </c>
      <c r="H154" s="161">
        <v>8.3140000000000001</v>
      </c>
      <c r="I154" s="162"/>
      <c r="J154" s="163">
        <f>ROUND(I154*H154,2)</f>
        <v>0</v>
      </c>
      <c r="K154" s="164"/>
      <c r="L154" s="33"/>
      <c r="M154" s="165" t="s">
        <v>1</v>
      </c>
      <c r="N154" s="166" t="s">
        <v>40</v>
      </c>
      <c r="O154" s="58"/>
      <c r="P154" s="167">
        <f>O154*H154</f>
        <v>0</v>
      </c>
      <c r="Q154" s="167">
        <v>1.2199999999999999E-3</v>
      </c>
      <c r="R154" s="167">
        <f>Q154*H154</f>
        <v>1.0143079999999999E-2</v>
      </c>
      <c r="S154" s="167">
        <v>0</v>
      </c>
      <c r="T154" s="168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9" t="s">
        <v>169</v>
      </c>
      <c r="AT154" s="169" t="s">
        <v>126</v>
      </c>
      <c r="AU154" s="169" t="s">
        <v>82</v>
      </c>
      <c r="AY154" s="17" t="s">
        <v>123</v>
      </c>
      <c r="BE154" s="170">
        <f>IF(N154="základní",J154,0)</f>
        <v>0</v>
      </c>
      <c r="BF154" s="170">
        <f>IF(N154="snížená",J154,0)</f>
        <v>0</v>
      </c>
      <c r="BG154" s="170">
        <f>IF(N154="zákl. přenesená",J154,0)</f>
        <v>0</v>
      </c>
      <c r="BH154" s="170">
        <f>IF(N154="sníž. přenesená",J154,0)</f>
        <v>0</v>
      </c>
      <c r="BI154" s="170">
        <f>IF(N154="nulová",J154,0)</f>
        <v>0</v>
      </c>
      <c r="BJ154" s="17" t="s">
        <v>80</v>
      </c>
      <c r="BK154" s="170">
        <f>ROUND(I154*H154,2)</f>
        <v>0</v>
      </c>
      <c r="BL154" s="17" t="s">
        <v>169</v>
      </c>
      <c r="BM154" s="169" t="s">
        <v>183</v>
      </c>
    </row>
    <row r="155" spans="1:65" s="13" customFormat="1">
      <c r="B155" s="171"/>
      <c r="D155" s="172" t="s">
        <v>132</v>
      </c>
      <c r="E155" s="173" t="s">
        <v>1</v>
      </c>
      <c r="F155" s="174" t="s">
        <v>184</v>
      </c>
      <c r="H155" s="175">
        <v>8.3140000000000001</v>
      </c>
      <c r="I155" s="176"/>
      <c r="L155" s="171"/>
      <c r="M155" s="177"/>
      <c r="N155" s="178"/>
      <c r="O155" s="178"/>
      <c r="P155" s="178"/>
      <c r="Q155" s="178"/>
      <c r="R155" s="178"/>
      <c r="S155" s="178"/>
      <c r="T155" s="179"/>
      <c r="AT155" s="173" t="s">
        <v>132</v>
      </c>
      <c r="AU155" s="173" t="s">
        <v>82</v>
      </c>
      <c r="AV155" s="13" t="s">
        <v>82</v>
      </c>
      <c r="AW155" s="13" t="s">
        <v>32</v>
      </c>
      <c r="AX155" s="13" t="s">
        <v>80</v>
      </c>
      <c r="AY155" s="173" t="s">
        <v>123</v>
      </c>
    </row>
    <row r="156" spans="1:65" s="2" customFormat="1" ht="24" customHeight="1">
      <c r="A156" s="32"/>
      <c r="B156" s="156"/>
      <c r="C156" s="157" t="s">
        <v>185</v>
      </c>
      <c r="D156" s="157" t="s">
        <v>126</v>
      </c>
      <c r="E156" s="158" t="s">
        <v>186</v>
      </c>
      <c r="F156" s="159" t="s">
        <v>187</v>
      </c>
      <c r="G156" s="160" t="s">
        <v>129</v>
      </c>
      <c r="H156" s="161">
        <v>19.09</v>
      </c>
      <c r="I156" s="162"/>
      <c r="J156" s="163">
        <f>ROUND(I156*H156,2)</f>
        <v>0</v>
      </c>
      <c r="K156" s="164"/>
      <c r="L156" s="33"/>
      <c r="M156" s="165" t="s">
        <v>1</v>
      </c>
      <c r="N156" s="166" t="s">
        <v>40</v>
      </c>
      <c r="O156" s="58"/>
      <c r="P156" s="167">
        <f>O156*H156</f>
        <v>0</v>
      </c>
      <c r="Q156" s="167">
        <v>1.434E-2</v>
      </c>
      <c r="R156" s="167">
        <f>Q156*H156</f>
        <v>0.27375060000000001</v>
      </c>
      <c r="S156" s="167">
        <v>0</v>
      </c>
      <c r="T156" s="168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9" t="s">
        <v>169</v>
      </c>
      <c r="AT156" s="169" t="s">
        <v>126</v>
      </c>
      <c r="AU156" s="169" t="s">
        <v>82</v>
      </c>
      <c r="AY156" s="17" t="s">
        <v>123</v>
      </c>
      <c r="BE156" s="170">
        <f>IF(N156="základní",J156,0)</f>
        <v>0</v>
      </c>
      <c r="BF156" s="170">
        <f>IF(N156="snížená",J156,0)</f>
        <v>0</v>
      </c>
      <c r="BG156" s="170">
        <f>IF(N156="zákl. přenesená",J156,0)</f>
        <v>0</v>
      </c>
      <c r="BH156" s="170">
        <f>IF(N156="sníž. přenesená",J156,0)</f>
        <v>0</v>
      </c>
      <c r="BI156" s="170">
        <f>IF(N156="nulová",J156,0)</f>
        <v>0</v>
      </c>
      <c r="BJ156" s="17" t="s">
        <v>80</v>
      </c>
      <c r="BK156" s="170">
        <f>ROUND(I156*H156,2)</f>
        <v>0</v>
      </c>
      <c r="BL156" s="17" t="s">
        <v>169</v>
      </c>
      <c r="BM156" s="169" t="s">
        <v>188</v>
      </c>
    </row>
    <row r="157" spans="1:65" s="14" customFormat="1">
      <c r="B157" s="180"/>
      <c r="D157" s="172" t="s">
        <v>132</v>
      </c>
      <c r="E157" s="181" t="s">
        <v>1</v>
      </c>
      <c r="F157" s="182" t="s">
        <v>189</v>
      </c>
      <c r="H157" s="181" t="s">
        <v>1</v>
      </c>
      <c r="I157" s="183"/>
      <c r="L157" s="180"/>
      <c r="M157" s="184"/>
      <c r="N157" s="185"/>
      <c r="O157" s="185"/>
      <c r="P157" s="185"/>
      <c r="Q157" s="185"/>
      <c r="R157" s="185"/>
      <c r="S157" s="185"/>
      <c r="T157" s="186"/>
      <c r="AT157" s="181" t="s">
        <v>132</v>
      </c>
      <c r="AU157" s="181" t="s">
        <v>82</v>
      </c>
      <c r="AV157" s="14" t="s">
        <v>80</v>
      </c>
      <c r="AW157" s="14" t="s">
        <v>32</v>
      </c>
      <c r="AX157" s="14" t="s">
        <v>75</v>
      </c>
      <c r="AY157" s="181" t="s">
        <v>123</v>
      </c>
    </row>
    <row r="158" spans="1:65" s="14" customFormat="1">
      <c r="B158" s="180"/>
      <c r="D158" s="172" t="s">
        <v>132</v>
      </c>
      <c r="E158" s="181" t="s">
        <v>1</v>
      </c>
      <c r="F158" s="182" t="s">
        <v>190</v>
      </c>
      <c r="H158" s="181" t="s">
        <v>1</v>
      </c>
      <c r="I158" s="183"/>
      <c r="L158" s="180"/>
      <c r="M158" s="184"/>
      <c r="N158" s="185"/>
      <c r="O158" s="185"/>
      <c r="P158" s="185"/>
      <c r="Q158" s="185"/>
      <c r="R158" s="185"/>
      <c r="S158" s="185"/>
      <c r="T158" s="186"/>
      <c r="AT158" s="181" t="s">
        <v>132</v>
      </c>
      <c r="AU158" s="181" t="s">
        <v>82</v>
      </c>
      <c r="AV158" s="14" t="s">
        <v>80</v>
      </c>
      <c r="AW158" s="14" t="s">
        <v>32</v>
      </c>
      <c r="AX158" s="14" t="s">
        <v>75</v>
      </c>
      <c r="AY158" s="181" t="s">
        <v>123</v>
      </c>
    </row>
    <row r="159" spans="1:65" s="13" customFormat="1">
      <c r="B159" s="171"/>
      <c r="D159" s="172" t="s">
        <v>132</v>
      </c>
      <c r="E159" s="173" t="s">
        <v>1</v>
      </c>
      <c r="F159" s="174" t="s">
        <v>191</v>
      </c>
      <c r="H159" s="175">
        <v>17.04</v>
      </c>
      <c r="I159" s="176"/>
      <c r="L159" s="171"/>
      <c r="M159" s="177"/>
      <c r="N159" s="178"/>
      <c r="O159" s="178"/>
      <c r="P159" s="178"/>
      <c r="Q159" s="178"/>
      <c r="R159" s="178"/>
      <c r="S159" s="178"/>
      <c r="T159" s="179"/>
      <c r="AT159" s="173" t="s">
        <v>132</v>
      </c>
      <c r="AU159" s="173" t="s">
        <v>82</v>
      </c>
      <c r="AV159" s="13" t="s">
        <v>82</v>
      </c>
      <c r="AW159" s="13" t="s">
        <v>32</v>
      </c>
      <c r="AX159" s="13" t="s">
        <v>75</v>
      </c>
      <c r="AY159" s="173" t="s">
        <v>123</v>
      </c>
    </row>
    <row r="160" spans="1:65" s="13" customFormat="1">
      <c r="B160" s="171"/>
      <c r="D160" s="172" t="s">
        <v>132</v>
      </c>
      <c r="E160" s="173" t="s">
        <v>1</v>
      </c>
      <c r="F160" s="174" t="s">
        <v>192</v>
      </c>
      <c r="H160" s="175">
        <v>2.0499999999999998</v>
      </c>
      <c r="I160" s="176"/>
      <c r="L160" s="171"/>
      <c r="M160" s="177"/>
      <c r="N160" s="178"/>
      <c r="O160" s="178"/>
      <c r="P160" s="178"/>
      <c r="Q160" s="178"/>
      <c r="R160" s="178"/>
      <c r="S160" s="178"/>
      <c r="T160" s="179"/>
      <c r="AT160" s="173" t="s">
        <v>132</v>
      </c>
      <c r="AU160" s="173" t="s">
        <v>82</v>
      </c>
      <c r="AV160" s="13" t="s">
        <v>82</v>
      </c>
      <c r="AW160" s="13" t="s">
        <v>32</v>
      </c>
      <c r="AX160" s="13" t="s">
        <v>75</v>
      </c>
      <c r="AY160" s="173" t="s">
        <v>123</v>
      </c>
    </row>
    <row r="161" spans="1:65" s="15" customFormat="1">
      <c r="B161" s="187"/>
      <c r="D161" s="172" t="s">
        <v>132</v>
      </c>
      <c r="E161" s="188" t="s">
        <v>1</v>
      </c>
      <c r="F161" s="189" t="s">
        <v>193</v>
      </c>
      <c r="H161" s="190">
        <v>19.09</v>
      </c>
      <c r="I161" s="191"/>
      <c r="L161" s="187"/>
      <c r="M161" s="192"/>
      <c r="N161" s="193"/>
      <c r="O161" s="193"/>
      <c r="P161" s="193"/>
      <c r="Q161" s="193"/>
      <c r="R161" s="193"/>
      <c r="S161" s="193"/>
      <c r="T161" s="194"/>
      <c r="AT161" s="188" t="s">
        <v>132</v>
      </c>
      <c r="AU161" s="188" t="s">
        <v>82</v>
      </c>
      <c r="AV161" s="15" t="s">
        <v>130</v>
      </c>
      <c r="AW161" s="15" t="s">
        <v>32</v>
      </c>
      <c r="AX161" s="15" t="s">
        <v>80</v>
      </c>
      <c r="AY161" s="188" t="s">
        <v>123</v>
      </c>
    </row>
    <row r="162" spans="1:65" s="2" customFormat="1" ht="24" customHeight="1">
      <c r="A162" s="32"/>
      <c r="B162" s="156"/>
      <c r="C162" s="157" t="s">
        <v>194</v>
      </c>
      <c r="D162" s="157" t="s">
        <v>126</v>
      </c>
      <c r="E162" s="158" t="s">
        <v>195</v>
      </c>
      <c r="F162" s="159" t="s">
        <v>196</v>
      </c>
      <c r="G162" s="160" t="s">
        <v>129</v>
      </c>
      <c r="H162" s="161">
        <v>560</v>
      </c>
      <c r="I162" s="162"/>
      <c r="J162" s="163">
        <f>ROUND(I162*H162,2)</f>
        <v>0</v>
      </c>
      <c r="K162" s="164"/>
      <c r="L162" s="33"/>
      <c r="M162" s="165" t="s">
        <v>1</v>
      </c>
      <c r="N162" s="166" t="s">
        <v>40</v>
      </c>
      <c r="O162" s="58"/>
      <c r="P162" s="167">
        <f>O162*H162</f>
        <v>0</v>
      </c>
      <c r="Q162" s="167">
        <v>0</v>
      </c>
      <c r="R162" s="167">
        <f>Q162*H162</f>
        <v>0</v>
      </c>
      <c r="S162" s="167">
        <v>0</v>
      </c>
      <c r="T162" s="168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9" t="s">
        <v>169</v>
      </c>
      <c r="AT162" s="169" t="s">
        <v>126</v>
      </c>
      <c r="AU162" s="169" t="s">
        <v>82</v>
      </c>
      <c r="AY162" s="17" t="s">
        <v>123</v>
      </c>
      <c r="BE162" s="170">
        <f>IF(N162="základní",J162,0)</f>
        <v>0</v>
      </c>
      <c r="BF162" s="170">
        <f>IF(N162="snížená",J162,0)</f>
        <v>0</v>
      </c>
      <c r="BG162" s="170">
        <f>IF(N162="zákl. přenesená",J162,0)</f>
        <v>0</v>
      </c>
      <c r="BH162" s="170">
        <f>IF(N162="sníž. přenesená",J162,0)</f>
        <v>0</v>
      </c>
      <c r="BI162" s="170">
        <f>IF(N162="nulová",J162,0)</f>
        <v>0</v>
      </c>
      <c r="BJ162" s="17" t="s">
        <v>80</v>
      </c>
      <c r="BK162" s="170">
        <f>ROUND(I162*H162,2)</f>
        <v>0</v>
      </c>
      <c r="BL162" s="17" t="s">
        <v>169</v>
      </c>
      <c r="BM162" s="169" t="s">
        <v>197</v>
      </c>
    </row>
    <row r="163" spans="1:65" s="14" customFormat="1">
      <c r="B163" s="180"/>
      <c r="D163" s="172" t="s">
        <v>132</v>
      </c>
      <c r="E163" s="181" t="s">
        <v>1</v>
      </c>
      <c r="F163" s="182" t="s">
        <v>176</v>
      </c>
      <c r="H163" s="181" t="s">
        <v>1</v>
      </c>
      <c r="I163" s="183"/>
      <c r="L163" s="180"/>
      <c r="M163" s="184"/>
      <c r="N163" s="185"/>
      <c r="O163" s="185"/>
      <c r="P163" s="185"/>
      <c r="Q163" s="185"/>
      <c r="R163" s="185"/>
      <c r="S163" s="185"/>
      <c r="T163" s="186"/>
      <c r="AT163" s="181" t="s">
        <v>132</v>
      </c>
      <c r="AU163" s="181" t="s">
        <v>82</v>
      </c>
      <c r="AV163" s="14" t="s">
        <v>80</v>
      </c>
      <c r="AW163" s="14" t="s">
        <v>32</v>
      </c>
      <c r="AX163" s="14" t="s">
        <v>75</v>
      </c>
      <c r="AY163" s="181" t="s">
        <v>123</v>
      </c>
    </row>
    <row r="164" spans="1:65" s="13" customFormat="1">
      <c r="B164" s="171"/>
      <c r="D164" s="172" t="s">
        <v>132</v>
      </c>
      <c r="E164" s="173" t="s">
        <v>1</v>
      </c>
      <c r="F164" s="174" t="s">
        <v>198</v>
      </c>
      <c r="H164" s="175">
        <v>280</v>
      </c>
      <c r="I164" s="176"/>
      <c r="L164" s="171"/>
      <c r="M164" s="177"/>
      <c r="N164" s="178"/>
      <c r="O164" s="178"/>
      <c r="P164" s="178"/>
      <c r="Q164" s="178"/>
      <c r="R164" s="178"/>
      <c r="S164" s="178"/>
      <c r="T164" s="179"/>
      <c r="AT164" s="173" t="s">
        <v>132</v>
      </c>
      <c r="AU164" s="173" t="s">
        <v>82</v>
      </c>
      <c r="AV164" s="13" t="s">
        <v>82</v>
      </c>
      <c r="AW164" s="13" t="s">
        <v>32</v>
      </c>
      <c r="AX164" s="13" t="s">
        <v>75</v>
      </c>
      <c r="AY164" s="173" t="s">
        <v>123</v>
      </c>
    </row>
    <row r="165" spans="1:65" s="13" customFormat="1">
      <c r="B165" s="171"/>
      <c r="D165" s="172" t="s">
        <v>132</v>
      </c>
      <c r="E165" s="173" t="s">
        <v>1</v>
      </c>
      <c r="F165" s="174" t="s">
        <v>199</v>
      </c>
      <c r="H165" s="175">
        <v>280</v>
      </c>
      <c r="I165" s="176"/>
      <c r="L165" s="171"/>
      <c r="M165" s="177"/>
      <c r="N165" s="178"/>
      <c r="O165" s="178"/>
      <c r="P165" s="178"/>
      <c r="Q165" s="178"/>
      <c r="R165" s="178"/>
      <c r="S165" s="178"/>
      <c r="T165" s="179"/>
      <c r="AT165" s="173" t="s">
        <v>132</v>
      </c>
      <c r="AU165" s="173" t="s">
        <v>82</v>
      </c>
      <c r="AV165" s="13" t="s">
        <v>82</v>
      </c>
      <c r="AW165" s="13" t="s">
        <v>32</v>
      </c>
      <c r="AX165" s="13" t="s">
        <v>75</v>
      </c>
      <c r="AY165" s="173" t="s">
        <v>123</v>
      </c>
    </row>
    <row r="166" spans="1:65" s="15" customFormat="1">
      <c r="B166" s="187"/>
      <c r="D166" s="172" t="s">
        <v>132</v>
      </c>
      <c r="E166" s="188" t="s">
        <v>1</v>
      </c>
      <c r="F166" s="189" t="s">
        <v>193</v>
      </c>
      <c r="H166" s="190">
        <v>560</v>
      </c>
      <c r="I166" s="191"/>
      <c r="L166" s="187"/>
      <c r="M166" s="192"/>
      <c r="N166" s="193"/>
      <c r="O166" s="193"/>
      <c r="P166" s="193"/>
      <c r="Q166" s="193"/>
      <c r="R166" s="193"/>
      <c r="S166" s="193"/>
      <c r="T166" s="194"/>
      <c r="AT166" s="188" t="s">
        <v>132</v>
      </c>
      <c r="AU166" s="188" t="s">
        <v>82</v>
      </c>
      <c r="AV166" s="15" t="s">
        <v>130</v>
      </c>
      <c r="AW166" s="15" t="s">
        <v>32</v>
      </c>
      <c r="AX166" s="15" t="s">
        <v>80</v>
      </c>
      <c r="AY166" s="188" t="s">
        <v>123</v>
      </c>
    </row>
    <row r="167" spans="1:65" s="2" customFormat="1" ht="16.5" customHeight="1">
      <c r="A167" s="32"/>
      <c r="B167" s="156"/>
      <c r="C167" s="195" t="s">
        <v>200</v>
      </c>
      <c r="D167" s="195" t="s">
        <v>201</v>
      </c>
      <c r="E167" s="196" t="s">
        <v>202</v>
      </c>
      <c r="F167" s="197" t="s">
        <v>203</v>
      </c>
      <c r="G167" s="198" t="s">
        <v>182</v>
      </c>
      <c r="H167" s="199">
        <v>14.784000000000001</v>
      </c>
      <c r="I167" s="200"/>
      <c r="J167" s="201">
        <f>ROUND(I167*H167,2)</f>
        <v>0</v>
      </c>
      <c r="K167" s="202"/>
      <c r="L167" s="203"/>
      <c r="M167" s="204" t="s">
        <v>1</v>
      </c>
      <c r="N167" s="205" t="s">
        <v>40</v>
      </c>
      <c r="O167" s="58"/>
      <c r="P167" s="167">
        <f>O167*H167</f>
        <v>0</v>
      </c>
      <c r="Q167" s="167">
        <v>0.55000000000000004</v>
      </c>
      <c r="R167" s="167">
        <f>Q167*H167</f>
        <v>8.1312000000000015</v>
      </c>
      <c r="S167" s="167">
        <v>0</v>
      </c>
      <c r="T167" s="168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9" t="s">
        <v>204</v>
      </c>
      <c r="AT167" s="169" t="s">
        <v>201</v>
      </c>
      <c r="AU167" s="169" t="s">
        <v>82</v>
      </c>
      <c r="AY167" s="17" t="s">
        <v>123</v>
      </c>
      <c r="BE167" s="170">
        <f>IF(N167="základní",J167,0)</f>
        <v>0</v>
      </c>
      <c r="BF167" s="170">
        <f>IF(N167="snížená",J167,0)</f>
        <v>0</v>
      </c>
      <c r="BG167" s="170">
        <f>IF(N167="zákl. přenesená",J167,0)</f>
        <v>0</v>
      </c>
      <c r="BH167" s="170">
        <f>IF(N167="sníž. přenesená",J167,0)</f>
        <v>0</v>
      </c>
      <c r="BI167" s="170">
        <f>IF(N167="nulová",J167,0)</f>
        <v>0</v>
      </c>
      <c r="BJ167" s="17" t="s">
        <v>80</v>
      </c>
      <c r="BK167" s="170">
        <f>ROUND(I167*H167,2)</f>
        <v>0</v>
      </c>
      <c r="BL167" s="17" t="s">
        <v>169</v>
      </c>
      <c r="BM167" s="169" t="s">
        <v>205</v>
      </c>
    </row>
    <row r="168" spans="1:65" s="13" customFormat="1">
      <c r="B168" s="171"/>
      <c r="D168" s="172" t="s">
        <v>132</v>
      </c>
      <c r="E168" s="173" t="s">
        <v>1</v>
      </c>
      <c r="F168" s="174" t="s">
        <v>206</v>
      </c>
      <c r="H168" s="175">
        <v>14.784000000000001</v>
      </c>
      <c r="I168" s="176"/>
      <c r="L168" s="171"/>
      <c r="M168" s="177"/>
      <c r="N168" s="178"/>
      <c r="O168" s="178"/>
      <c r="P168" s="178"/>
      <c r="Q168" s="178"/>
      <c r="R168" s="178"/>
      <c r="S168" s="178"/>
      <c r="T168" s="179"/>
      <c r="AT168" s="173" t="s">
        <v>132</v>
      </c>
      <c r="AU168" s="173" t="s">
        <v>82</v>
      </c>
      <c r="AV168" s="13" t="s">
        <v>82</v>
      </c>
      <c r="AW168" s="13" t="s">
        <v>32</v>
      </c>
      <c r="AX168" s="13" t="s">
        <v>80</v>
      </c>
      <c r="AY168" s="173" t="s">
        <v>123</v>
      </c>
    </row>
    <row r="169" spans="1:65" s="2" customFormat="1" ht="16.5" customHeight="1">
      <c r="A169" s="32"/>
      <c r="B169" s="156"/>
      <c r="C169" s="157" t="s">
        <v>207</v>
      </c>
      <c r="D169" s="157" t="s">
        <v>126</v>
      </c>
      <c r="E169" s="158" t="s">
        <v>208</v>
      </c>
      <c r="F169" s="159" t="s">
        <v>209</v>
      </c>
      <c r="G169" s="160" t="s">
        <v>129</v>
      </c>
      <c r="H169" s="161">
        <v>280</v>
      </c>
      <c r="I169" s="162"/>
      <c r="J169" s="163">
        <f>ROUND(I169*H169,2)</f>
        <v>0</v>
      </c>
      <c r="K169" s="164"/>
      <c r="L169" s="33"/>
      <c r="M169" s="165" t="s">
        <v>1</v>
      </c>
      <c r="N169" s="166" t="s">
        <v>40</v>
      </c>
      <c r="O169" s="58"/>
      <c r="P169" s="167">
        <f>O169*H169</f>
        <v>0</v>
      </c>
      <c r="Q169" s="167">
        <v>0</v>
      </c>
      <c r="R169" s="167">
        <f>Q169*H169</f>
        <v>0</v>
      </c>
      <c r="S169" s="167">
        <v>1.4999999999999999E-2</v>
      </c>
      <c r="T169" s="168">
        <f>S169*H169</f>
        <v>4.2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69" t="s">
        <v>169</v>
      </c>
      <c r="AT169" s="169" t="s">
        <v>126</v>
      </c>
      <c r="AU169" s="169" t="s">
        <v>82</v>
      </c>
      <c r="AY169" s="17" t="s">
        <v>123</v>
      </c>
      <c r="BE169" s="170">
        <f>IF(N169="základní",J169,0)</f>
        <v>0</v>
      </c>
      <c r="BF169" s="170">
        <f>IF(N169="snížená",J169,0)</f>
        <v>0</v>
      </c>
      <c r="BG169" s="170">
        <f>IF(N169="zákl. přenesená",J169,0)</f>
        <v>0</v>
      </c>
      <c r="BH169" s="170">
        <f>IF(N169="sníž. přenesená",J169,0)</f>
        <v>0</v>
      </c>
      <c r="BI169" s="170">
        <f>IF(N169="nulová",J169,0)</f>
        <v>0</v>
      </c>
      <c r="BJ169" s="17" t="s">
        <v>80</v>
      </c>
      <c r="BK169" s="170">
        <f>ROUND(I169*H169,2)</f>
        <v>0</v>
      </c>
      <c r="BL169" s="17" t="s">
        <v>169</v>
      </c>
      <c r="BM169" s="169" t="s">
        <v>210</v>
      </c>
    </row>
    <row r="170" spans="1:65" s="14" customFormat="1">
      <c r="B170" s="180"/>
      <c r="D170" s="172" t="s">
        <v>132</v>
      </c>
      <c r="E170" s="181" t="s">
        <v>1</v>
      </c>
      <c r="F170" s="182" t="s">
        <v>171</v>
      </c>
      <c r="H170" s="181" t="s">
        <v>1</v>
      </c>
      <c r="I170" s="183"/>
      <c r="L170" s="180"/>
      <c r="M170" s="184"/>
      <c r="N170" s="185"/>
      <c r="O170" s="185"/>
      <c r="P170" s="185"/>
      <c r="Q170" s="185"/>
      <c r="R170" s="185"/>
      <c r="S170" s="185"/>
      <c r="T170" s="186"/>
      <c r="AT170" s="181" t="s">
        <v>132</v>
      </c>
      <c r="AU170" s="181" t="s">
        <v>82</v>
      </c>
      <c r="AV170" s="14" t="s">
        <v>80</v>
      </c>
      <c r="AW170" s="14" t="s">
        <v>32</v>
      </c>
      <c r="AX170" s="14" t="s">
        <v>75</v>
      </c>
      <c r="AY170" s="181" t="s">
        <v>123</v>
      </c>
    </row>
    <row r="171" spans="1:65" s="13" customFormat="1">
      <c r="B171" s="171"/>
      <c r="D171" s="172" t="s">
        <v>132</v>
      </c>
      <c r="E171" s="173" t="s">
        <v>1</v>
      </c>
      <c r="F171" s="174" t="s">
        <v>211</v>
      </c>
      <c r="H171" s="175">
        <v>280</v>
      </c>
      <c r="I171" s="176"/>
      <c r="L171" s="171"/>
      <c r="M171" s="177"/>
      <c r="N171" s="178"/>
      <c r="O171" s="178"/>
      <c r="P171" s="178"/>
      <c r="Q171" s="178"/>
      <c r="R171" s="178"/>
      <c r="S171" s="178"/>
      <c r="T171" s="179"/>
      <c r="AT171" s="173" t="s">
        <v>132</v>
      </c>
      <c r="AU171" s="173" t="s">
        <v>82</v>
      </c>
      <c r="AV171" s="13" t="s">
        <v>82</v>
      </c>
      <c r="AW171" s="13" t="s">
        <v>32</v>
      </c>
      <c r="AX171" s="13" t="s">
        <v>80</v>
      </c>
      <c r="AY171" s="173" t="s">
        <v>123</v>
      </c>
    </row>
    <row r="172" spans="1:65" s="2" customFormat="1" ht="24" customHeight="1">
      <c r="A172" s="32"/>
      <c r="B172" s="156"/>
      <c r="C172" s="157" t="s">
        <v>8</v>
      </c>
      <c r="D172" s="157" t="s">
        <v>126</v>
      </c>
      <c r="E172" s="158" t="s">
        <v>212</v>
      </c>
      <c r="F172" s="159" t="s">
        <v>213</v>
      </c>
      <c r="G172" s="160" t="s">
        <v>168</v>
      </c>
      <c r="H172" s="161">
        <v>323.75</v>
      </c>
      <c r="I172" s="162"/>
      <c r="J172" s="163">
        <f>ROUND(I172*H172,2)</f>
        <v>0</v>
      </c>
      <c r="K172" s="164"/>
      <c r="L172" s="33"/>
      <c r="M172" s="165" t="s">
        <v>1</v>
      </c>
      <c r="N172" s="166" t="s">
        <v>40</v>
      </c>
      <c r="O172" s="58"/>
      <c r="P172" s="167">
        <f>O172*H172</f>
        <v>0</v>
      </c>
      <c r="Q172" s="167">
        <v>0</v>
      </c>
      <c r="R172" s="167">
        <f>Q172*H172</f>
        <v>0</v>
      </c>
      <c r="S172" s="167">
        <v>0</v>
      </c>
      <c r="T172" s="168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9" t="s">
        <v>169</v>
      </c>
      <c r="AT172" s="169" t="s">
        <v>126</v>
      </c>
      <c r="AU172" s="169" t="s">
        <v>82</v>
      </c>
      <c r="AY172" s="17" t="s">
        <v>123</v>
      </c>
      <c r="BE172" s="170">
        <f>IF(N172="základní",J172,0)</f>
        <v>0</v>
      </c>
      <c r="BF172" s="170">
        <f>IF(N172="snížená",J172,0)</f>
        <v>0</v>
      </c>
      <c r="BG172" s="170">
        <f>IF(N172="zákl. přenesená",J172,0)</f>
        <v>0</v>
      </c>
      <c r="BH172" s="170">
        <f>IF(N172="sníž. přenesená",J172,0)</f>
        <v>0</v>
      </c>
      <c r="BI172" s="170">
        <f>IF(N172="nulová",J172,0)</f>
        <v>0</v>
      </c>
      <c r="BJ172" s="17" t="s">
        <v>80</v>
      </c>
      <c r="BK172" s="170">
        <f>ROUND(I172*H172,2)</f>
        <v>0</v>
      </c>
      <c r="BL172" s="17" t="s">
        <v>169</v>
      </c>
      <c r="BM172" s="169" t="s">
        <v>214</v>
      </c>
    </row>
    <row r="173" spans="1:65" s="14" customFormat="1">
      <c r="B173" s="180"/>
      <c r="D173" s="172" t="s">
        <v>132</v>
      </c>
      <c r="E173" s="181" t="s">
        <v>1</v>
      </c>
      <c r="F173" s="182" t="s">
        <v>176</v>
      </c>
      <c r="H173" s="181" t="s">
        <v>1</v>
      </c>
      <c r="I173" s="183"/>
      <c r="L173" s="180"/>
      <c r="M173" s="184"/>
      <c r="N173" s="185"/>
      <c r="O173" s="185"/>
      <c r="P173" s="185"/>
      <c r="Q173" s="185"/>
      <c r="R173" s="185"/>
      <c r="S173" s="185"/>
      <c r="T173" s="186"/>
      <c r="AT173" s="181" t="s">
        <v>132</v>
      </c>
      <c r="AU173" s="181" t="s">
        <v>82</v>
      </c>
      <c r="AV173" s="14" t="s">
        <v>80</v>
      </c>
      <c r="AW173" s="14" t="s">
        <v>32</v>
      </c>
      <c r="AX173" s="14" t="s">
        <v>75</v>
      </c>
      <c r="AY173" s="181" t="s">
        <v>123</v>
      </c>
    </row>
    <row r="174" spans="1:65" s="14" customFormat="1" ht="22.5">
      <c r="B174" s="180"/>
      <c r="D174" s="172" t="s">
        <v>132</v>
      </c>
      <c r="E174" s="181" t="s">
        <v>1</v>
      </c>
      <c r="F174" s="182" t="s">
        <v>215</v>
      </c>
      <c r="H174" s="181" t="s">
        <v>1</v>
      </c>
      <c r="I174" s="183"/>
      <c r="L174" s="180"/>
      <c r="M174" s="184"/>
      <c r="N174" s="185"/>
      <c r="O174" s="185"/>
      <c r="P174" s="185"/>
      <c r="Q174" s="185"/>
      <c r="R174" s="185"/>
      <c r="S174" s="185"/>
      <c r="T174" s="186"/>
      <c r="AT174" s="181" t="s">
        <v>132</v>
      </c>
      <c r="AU174" s="181" t="s">
        <v>82</v>
      </c>
      <c r="AV174" s="14" t="s">
        <v>80</v>
      </c>
      <c r="AW174" s="14" t="s">
        <v>32</v>
      </c>
      <c r="AX174" s="14" t="s">
        <v>75</v>
      </c>
      <c r="AY174" s="181" t="s">
        <v>123</v>
      </c>
    </row>
    <row r="175" spans="1:65" s="13" customFormat="1">
      <c r="B175" s="171"/>
      <c r="D175" s="172" t="s">
        <v>132</v>
      </c>
      <c r="E175" s="173" t="s">
        <v>1</v>
      </c>
      <c r="F175" s="174" t="s">
        <v>216</v>
      </c>
      <c r="H175" s="175">
        <v>323.75</v>
      </c>
      <c r="I175" s="176"/>
      <c r="L175" s="171"/>
      <c r="M175" s="177"/>
      <c r="N175" s="178"/>
      <c r="O175" s="178"/>
      <c r="P175" s="178"/>
      <c r="Q175" s="178"/>
      <c r="R175" s="178"/>
      <c r="S175" s="178"/>
      <c r="T175" s="179"/>
      <c r="AT175" s="173" t="s">
        <v>132</v>
      </c>
      <c r="AU175" s="173" t="s">
        <v>82</v>
      </c>
      <c r="AV175" s="13" t="s">
        <v>82</v>
      </c>
      <c r="AW175" s="13" t="s">
        <v>32</v>
      </c>
      <c r="AX175" s="13" t="s">
        <v>80</v>
      </c>
      <c r="AY175" s="173" t="s">
        <v>123</v>
      </c>
    </row>
    <row r="176" spans="1:65" s="2" customFormat="1" ht="16.5" customHeight="1">
      <c r="A176" s="32"/>
      <c r="B176" s="156"/>
      <c r="C176" s="195" t="s">
        <v>169</v>
      </c>
      <c r="D176" s="195" t="s">
        <v>201</v>
      </c>
      <c r="E176" s="196" t="s">
        <v>217</v>
      </c>
      <c r="F176" s="197" t="s">
        <v>218</v>
      </c>
      <c r="G176" s="198" t="s">
        <v>182</v>
      </c>
      <c r="H176" s="199">
        <v>1.7090000000000001</v>
      </c>
      <c r="I176" s="200"/>
      <c r="J176" s="201">
        <f>ROUND(I176*H176,2)</f>
        <v>0</v>
      </c>
      <c r="K176" s="202"/>
      <c r="L176" s="203"/>
      <c r="M176" s="204" t="s">
        <v>1</v>
      </c>
      <c r="N176" s="205" t="s">
        <v>40</v>
      </c>
      <c r="O176" s="58"/>
      <c r="P176" s="167">
        <f>O176*H176</f>
        <v>0</v>
      </c>
      <c r="Q176" s="167">
        <v>0.55000000000000004</v>
      </c>
      <c r="R176" s="167">
        <f>Q176*H176</f>
        <v>0.93995000000000006</v>
      </c>
      <c r="S176" s="167">
        <v>0</v>
      </c>
      <c r="T176" s="168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69" t="s">
        <v>204</v>
      </c>
      <c r="AT176" s="169" t="s">
        <v>201</v>
      </c>
      <c r="AU176" s="169" t="s">
        <v>82</v>
      </c>
      <c r="AY176" s="17" t="s">
        <v>123</v>
      </c>
      <c r="BE176" s="170">
        <f>IF(N176="základní",J176,0)</f>
        <v>0</v>
      </c>
      <c r="BF176" s="170">
        <f>IF(N176="snížená",J176,0)</f>
        <v>0</v>
      </c>
      <c r="BG176" s="170">
        <f>IF(N176="zákl. přenesená",J176,0)</f>
        <v>0</v>
      </c>
      <c r="BH176" s="170">
        <f>IF(N176="sníž. přenesená",J176,0)</f>
        <v>0</v>
      </c>
      <c r="BI176" s="170">
        <f>IF(N176="nulová",J176,0)</f>
        <v>0</v>
      </c>
      <c r="BJ176" s="17" t="s">
        <v>80</v>
      </c>
      <c r="BK176" s="170">
        <f>ROUND(I176*H176,2)</f>
        <v>0</v>
      </c>
      <c r="BL176" s="17" t="s">
        <v>169</v>
      </c>
      <c r="BM176" s="169" t="s">
        <v>219</v>
      </c>
    </row>
    <row r="177" spans="1:65" s="13" customFormat="1">
      <c r="B177" s="171"/>
      <c r="D177" s="172" t="s">
        <v>132</v>
      </c>
      <c r="E177" s="173" t="s">
        <v>1</v>
      </c>
      <c r="F177" s="174" t="s">
        <v>220</v>
      </c>
      <c r="H177" s="175">
        <v>1.7090000000000001</v>
      </c>
      <c r="I177" s="176"/>
      <c r="L177" s="171"/>
      <c r="M177" s="177"/>
      <c r="N177" s="178"/>
      <c r="O177" s="178"/>
      <c r="P177" s="178"/>
      <c r="Q177" s="178"/>
      <c r="R177" s="178"/>
      <c r="S177" s="178"/>
      <c r="T177" s="179"/>
      <c r="AT177" s="173" t="s">
        <v>132</v>
      </c>
      <c r="AU177" s="173" t="s">
        <v>82</v>
      </c>
      <c r="AV177" s="13" t="s">
        <v>82</v>
      </c>
      <c r="AW177" s="13" t="s">
        <v>32</v>
      </c>
      <c r="AX177" s="13" t="s">
        <v>80</v>
      </c>
      <c r="AY177" s="173" t="s">
        <v>123</v>
      </c>
    </row>
    <row r="178" spans="1:65" s="2" customFormat="1" ht="24" customHeight="1">
      <c r="A178" s="32"/>
      <c r="B178" s="156"/>
      <c r="C178" s="157" t="s">
        <v>221</v>
      </c>
      <c r="D178" s="157" t="s">
        <v>126</v>
      </c>
      <c r="E178" s="158" t="s">
        <v>222</v>
      </c>
      <c r="F178" s="159" t="s">
        <v>223</v>
      </c>
      <c r="G178" s="160" t="s">
        <v>168</v>
      </c>
      <c r="H178" s="161">
        <v>59.68</v>
      </c>
      <c r="I178" s="162"/>
      <c r="J178" s="163">
        <f>ROUND(I178*H178,2)</f>
        <v>0</v>
      </c>
      <c r="K178" s="164"/>
      <c r="L178" s="33"/>
      <c r="M178" s="165" t="s">
        <v>1</v>
      </c>
      <c r="N178" s="166" t="s">
        <v>40</v>
      </c>
      <c r="O178" s="58"/>
      <c r="P178" s="167">
        <f>O178*H178</f>
        <v>0</v>
      </c>
      <c r="Q178" s="167">
        <v>0</v>
      </c>
      <c r="R178" s="167">
        <f>Q178*H178</f>
        <v>0</v>
      </c>
      <c r="S178" s="167">
        <v>0</v>
      </c>
      <c r="T178" s="168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69" t="s">
        <v>169</v>
      </c>
      <c r="AT178" s="169" t="s">
        <v>126</v>
      </c>
      <c r="AU178" s="169" t="s">
        <v>82</v>
      </c>
      <c r="AY178" s="17" t="s">
        <v>123</v>
      </c>
      <c r="BE178" s="170">
        <f>IF(N178="základní",J178,0)</f>
        <v>0</v>
      </c>
      <c r="BF178" s="170">
        <f>IF(N178="snížená",J178,0)</f>
        <v>0</v>
      </c>
      <c r="BG178" s="170">
        <f>IF(N178="zákl. přenesená",J178,0)</f>
        <v>0</v>
      </c>
      <c r="BH178" s="170">
        <f>IF(N178="sníž. přenesená",J178,0)</f>
        <v>0</v>
      </c>
      <c r="BI178" s="170">
        <f>IF(N178="nulová",J178,0)</f>
        <v>0</v>
      </c>
      <c r="BJ178" s="17" t="s">
        <v>80</v>
      </c>
      <c r="BK178" s="170">
        <f>ROUND(I178*H178,2)</f>
        <v>0</v>
      </c>
      <c r="BL178" s="17" t="s">
        <v>169</v>
      </c>
      <c r="BM178" s="169" t="s">
        <v>224</v>
      </c>
    </row>
    <row r="179" spans="1:65" s="14" customFormat="1">
      <c r="B179" s="180"/>
      <c r="D179" s="172" t="s">
        <v>132</v>
      </c>
      <c r="E179" s="181" t="s">
        <v>1</v>
      </c>
      <c r="F179" s="182" t="s">
        <v>189</v>
      </c>
      <c r="H179" s="181" t="s">
        <v>1</v>
      </c>
      <c r="I179" s="183"/>
      <c r="L179" s="180"/>
      <c r="M179" s="184"/>
      <c r="N179" s="185"/>
      <c r="O179" s="185"/>
      <c r="P179" s="185"/>
      <c r="Q179" s="185"/>
      <c r="R179" s="185"/>
      <c r="S179" s="185"/>
      <c r="T179" s="186"/>
      <c r="AT179" s="181" t="s">
        <v>132</v>
      </c>
      <c r="AU179" s="181" t="s">
        <v>82</v>
      </c>
      <c r="AV179" s="14" t="s">
        <v>80</v>
      </c>
      <c r="AW179" s="14" t="s">
        <v>32</v>
      </c>
      <c r="AX179" s="14" t="s">
        <v>75</v>
      </c>
      <c r="AY179" s="181" t="s">
        <v>123</v>
      </c>
    </row>
    <row r="180" spans="1:65" s="14" customFormat="1">
      <c r="B180" s="180"/>
      <c r="D180" s="172" t="s">
        <v>132</v>
      </c>
      <c r="E180" s="181" t="s">
        <v>1</v>
      </c>
      <c r="F180" s="182" t="s">
        <v>190</v>
      </c>
      <c r="H180" s="181" t="s">
        <v>1</v>
      </c>
      <c r="I180" s="183"/>
      <c r="L180" s="180"/>
      <c r="M180" s="184"/>
      <c r="N180" s="185"/>
      <c r="O180" s="185"/>
      <c r="P180" s="185"/>
      <c r="Q180" s="185"/>
      <c r="R180" s="185"/>
      <c r="S180" s="185"/>
      <c r="T180" s="186"/>
      <c r="AT180" s="181" t="s">
        <v>132</v>
      </c>
      <c r="AU180" s="181" t="s">
        <v>82</v>
      </c>
      <c r="AV180" s="14" t="s">
        <v>80</v>
      </c>
      <c r="AW180" s="14" t="s">
        <v>32</v>
      </c>
      <c r="AX180" s="14" t="s">
        <v>75</v>
      </c>
      <c r="AY180" s="181" t="s">
        <v>123</v>
      </c>
    </row>
    <row r="181" spans="1:65" s="13" customFormat="1">
      <c r="B181" s="171"/>
      <c r="D181" s="172" t="s">
        <v>132</v>
      </c>
      <c r="E181" s="173" t="s">
        <v>1</v>
      </c>
      <c r="F181" s="174" t="s">
        <v>225</v>
      </c>
      <c r="H181" s="175">
        <v>52.08</v>
      </c>
      <c r="I181" s="176"/>
      <c r="L181" s="171"/>
      <c r="M181" s="177"/>
      <c r="N181" s="178"/>
      <c r="O181" s="178"/>
      <c r="P181" s="178"/>
      <c r="Q181" s="178"/>
      <c r="R181" s="178"/>
      <c r="S181" s="178"/>
      <c r="T181" s="179"/>
      <c r="AT181" s="173" t="s">
        <v>132</v>
      </c>
      <c r="AU181" s="173" t="s">
        <v>82</v>
      </c>
      <c r="AV181" s="13" t="s">
        <v>82</v>
      </c>
      <c r="AW181" s="13" t="s">
        <v>32</v>
      </c>
      <c r="AX181" s="13" t="s">
        <v>75</v>
      </c>
      <c r="AY181" s="173" t="s">
        <v>123</v>
      </c>
    </row>
    <row r="182" spans="1:65" s="13" customFormat="1">
      <c r="B182" s="171"/>
      <c r="D182" s="172" t="s">
        <v>132</v>
      </c>
      <c r="E182" s="173" t="s">
        <v>1</v>
      </c>
      <c r="F182" s="174" t="s">
        <v>226</v>
      </c>
      <c r="H182" s="175">
        <v>7.6</v>
      </c>
      <c r="I182" s="176"/>
      <c r="L182" s="171"/>
      <c r="M182" s="177"/>
      <c r="N182" s="178"/>
      <c r="O182" s="178"/>
      <c r="P182" s="178"/>
      <c r="Q182" s="178"/>
      <c r="R182" s="178"/>
      <c r="S182" s="178"/>
      <c r="T182" s="179"/>
      <c r="AT182" s="173" t="s">
        <v>132</v>
      </c>
      <c r="AU182" s="173" t="s">
        <v>82</v>
      </c>
      <c r="AV182" s="13" t="s">
        <v>82</v>
      </c>
      <c r="AW182" s="13" t="s">
        <v>32</v>
      </c>
      <c r="AX182" s="13" t="s">
        <v>75</v>
      </c>
      <c r="AY182" s="173" t="s">
        <v>123</v>
      </c>
    </row>
    <row r="183" spans="1:65" s="15" customFormat="1">
      <c r="B183" s="187"/>
      <c r="D183" s="172" t="s">
        <v>132</v>
      </c>
      <c r="E183" s="188" t="s">
        <v>1</v>
      </c>
      <c r="F183" s="189" t="s">
        <v>193</v>
      </c>
      <c r="H183" s="190">
        <v>59.68</v>
      </c>
      <c r="I183" s="191"/>
      <c r="L183" s="187"/>
      <c r="M183" s="192"/>
      <c r="N183" s="193"/>
      <c r="O183" s="193"/>
      <c r="P183" s="193"/>
      <c r="Q183" s="193"/>
      <c r="R183" s="193"/>
      <c r="S183" s="193"/>
      <c r="T183" s="194"/>
      <c r="AT183" s="188" t="s">
        <v>132</v>
      </c>
      <c r="AU183" s="188" t="s">
        <v>82</v>
      </c>
      <c r="AV183" s="15" t="s">
        <v>130</v>
      </c>
      <c r="AW183" s="15" t="s">
        <v>32</v>
      </c>
      <c r="AX183" s="15" t="s">
        <v>80</v>
      </c>
      <c r="AY183" s="188" t="s">
        <v>123</v>
      </c>
    </row>
    <row r="184" spans="1:65" s="2" customFormat="1" ht="16.5" customHeight="1">
      <c r="A184" s="32"/>
      <c r="B184" s="156"/>
      <c r="C184" s="195" t="s">
        <v>227</v>
      </c>
      <c r="D184" s="195" t="s">
        <v>201</v>
      </c>
      <c r="E184" s="196" t="s">
        <v>228</v>
      </c>
      <c r="F184" s="197" t="s">
        <v>229</v>
      </c>
      <c r="G184" s="198" t="s">
        <v>182</v>
      </c>
      <c r="H184" s="199">
        <v>0.92200000000000004</v>
      </c>
      <c r="I184" s="200"/>
      <c r="J184" s="201">
        <f>ROUND(I184*H184,2)</f>
        <v>0</v>
      </c>
      <c r="K184" s="202"/>
      <c r="L184" s="203"/>
      <c r="M184" s="204" t="s">
        <v>1</v>
      </c>
      <c r="N184" s="205" t="s">
        <v>40</v>
      </c>
      <c r="O184" s="58"/>
      <c r="P184" s="167">
        <f>O184*H184</f>
        <v>0</v>
      </c>
      <c r="Q184" s="167">
        <v>0.55000000000000004</v>
      </c>
      <c r="R184" s="167">
        <f>Q184*H184</f>
        <v>0.50710000000000011</v>
      </c>
      <c r="S184" s="167">
        <v>0</v>
      </c>
      <c r="T184" s="168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69" t="s">
        <v>204</v>
      </c>
      <c r="AT184" s="169" t="s">
        <v>201</v>
      </c>
      <c r="AU184" s="169" t="s">
        <v>82</v>
      </c>
      <c r="AY184" s="17" t="s">
        <v>123</v>
      </c>
      <c r="BE184" s="170">
        <f>IF(N184="základní",J184,0)</f>
        <v>0</v>
      </c>
      <c r="BF184" s="170">
        <f>IF(N184="snížená",J184,0)</f>
        <v>0</v>
      </c>
      <c r="BG184" s="170">
        <f>IF(N184="zákl. přenesená",J184,0)</f>
        <v>0</v>
      </c>
      <c r="BH184" s="170">
        <f>IF(N184="sníž. přenesená",J184,0)</f>
        <v>0</v>
      </c>
      <c r="BI184" s="170">
        <f>IF(N184="nulová",J184,0)</f>
        <v>0</v>
      </c>
      <c r="BJ184" s="17" t="s">
        <v>80</v>
      </c>
      <c r="BK184" s="170">
        <f>ROUND(I184*H184,2)</f>
        <v>0</v>
      </c>
      <c r="BL184" s="17" t="s">
        <v>169</v>
      </c>
      <c r="BM184" s="169" t="s">
        <v>230</v>
      </c>
    </row>
    <row r="185" spans="1:65" s="13" customFormat="1">
      <c r="B185" s="171"/>
      <c r="D185" s="172" t="s">
        <v>132</v>
      </c>
      <c r="E185" s="173" t="s">
        <v>1</v>
      </c>
      <c r="F185" s="174" t="s">
        <v>231</v>
      </c>
      <c r="H185" s="175">
        <v>0.85899999999999999</v>
      </c>
      <c r="I185" s="176"/>
      <c r="L185" s="171"/>
      <c r="M185" s="177"/>
      <c r="N185" s="178"/>
      <c r="O185" s="178"/>
      <c r="P185" s="178"/>
      <c r="Q185" s="178"/>
      <c r="R185" s="178"/>
      <c r="S185" s="178"/>
      <c r="T185" s="179"/>
      <c r="AT185" s="173" t="s">
        <v>132</v>
      </c>
      <c r="AU185" s="173" t="s">
        <v>82</v>
      </c>
      <c r="AV185" s="13" t="s">
        <v>82</v>
      </c>
      <c r="AW185" s="13" t="s">
        <v>32</v>
      </c>
      <c r="AX185" s="13" t="s">
        <v>75</v>
      </c>
      <c r="AY185" s="173" t="s">
        <v>123</v>
      </c>
    </row>
    <row r="186" spans="1:65" s="13" customFormat="1">
      <c r="B186" s="171"/>
      <c r="D186" s="172" t="s">
        <v>132</v>
      </c>
      <c r="E186" s="173" t="s">
        <v>1</v>
      </c>
      <c r="F186" s="174" t="s">
        <v>232</v>
      </c>
      <c r="H186" s="175">
        <v>6.3E-2</v>
      </c>
      <c r="I186" s="176"/>
      <c r="L186" s="171"/>
      <c r="M186" s="177"/>
      <c r="N186" s="178"/>
      <c r="O186" s="178"/>
      <c r="P186" s="178"/>
      <c r="Q186" s="178"/>
      <c r="R186" s="178"/>
      <c r="S186" s="178"/>
      <c r="T186" s="179"/>
      <c r="AT186" s="173" t="s">
        <v>132</v>
      </c>
      <c r="AU186" s="173" t="s">
        <v>82</v>
      </c>
      <c r="AV186" s="13" t="s">
        <v>82</v>
      </c>
      <c r="AW186" s="13" t="s">
        <v>32</v>
      </c>
      <c r="AX186" s="13" t="s">
        <v>75</v>
      </c>
      <c r="AY186" s="173" t="s">
        <v>123</v>
      </c>
    </row>
    <row r="187" spans="1:65" s="15" customFormat="1">
      <c r="B187" s="187"/>
      <c r="D187" s="172" t="s">
        <v>132</v>
      </c>
      <c r="E187" s="188" t="s">
        <v>1</v>
      </c>
      <c r="F187" s="189" t="s">
        <v>193</v>
      </c>
      <c r="H187" s="190">
        <v>0.92199999999999993</v>
      </c>
      <c r="I187" s="191"/>
      <c r="L187" s="187"/>
      <c r="M187" s="192"/>
      <c r="N187" s="193"/>
      <c r="O187" s="193"/>
      <c r="P187" s="193"/>
      <c r="Q187" s="193"/>
      <c r="R187" s="193"/>
      <c r="S187" s="193"/>
      <c r="T187" s="194"/>
      <c r="AT187" s="188" t="s">
        <v>132</v>
      </c>
      <c r="AU187" s="188" t="s">
        <v>82</v>
      </c>
      <c r="AV187" s="15" t="s">
        <v>130</v>
      </c>
      <c r="AW187" s="15" t="s">
        <v>32</v>
      </c>
      <c r="AX187" s="15" t="s">
        <v>80</v>
      </c>
      <c r="AY187" s="188" t="s">
        <v>123</v>
      </c>
    </row>
    <row r="188" spans="1:65" s="2" customFormat="1" ht="24" customHeight="1">
      <c r="A188" s="32"/>
      <c r="B188" s="156"/>
      <c r="C188" s="157" t="s">
        <v>233</v>
      </c>
      <c r="D188" s="157" t="s">
        <v>126</v>
      </c>
      <c r="E188" s="158" t="s">
        <v>234</v>
      </c>
      <c r="F188" s="159" t="s">
        <v>235</v>
      </c>
      <c r="G188" s="160" t="s">
        <v>182</v>
      </c>
      <c r="H188" s="161">
        <v>17.835000000000001</v>
      </c>
      <c r="I188" s="162"/>
      <c r="J188" s="163">
        <f>ROUND(I188*H188,2)</f>
        <v>0</v>
      </c>
      <c r="K188" s="164"/>
      <c r="L188" s="33"/>
      <c r="M188" s="165" t="s">
        <v>1</v>
      </c>
      <c r="N188" s="166" t="s">
        <v>40</v>
      </c>
      <c r="O188" s="58"/>
      <c r="P188" s="167">
        <f>O188*H188</f>
        <v>0</v>
      </c>
      <c r="Q188" s="167">
        <v>2.3369999999999998E-2</v>
      </c>
      <c r="R188" s="167">
        <f>Q188*H188</f>
        <v>0.41680394999999998</v>
      </c>
      <c r="S188" s="167">
        <v>0</v>
      </c>
      <c r="T188" s="168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69" t="s">
        <v>169</v>
      </c>
      <c r="AT188" s="169" t="s">
        <v>126</v>
      </c>
      <c r="AU188" s="169" t="s">
        <v>82</v>
      </c>
      <c r="AY188" s="17" t="s">
        <v>123</v>
      </c>
      <c r="BE188" s="170">
        <f>IF(N188="základní",J188,0)</f>
        <v>0</v>
      </c>
      <c r="BF188" s="170">
        <f>IF(N188="snížená",J188,0)</f>
        <v>0</v>
      </c>
      <c r="BG188" s="170">
        <f>IF(N188="zákl. přenesená",J188,0)</f>
        <v>0</v>
      </c>
      <c r="BH188" s="170">
        <f>IF(N188="sníž. přenesená",J188,0)</f>
        <v>0</v>
      </c>
      <c r="BI188" s="170">
        <f>IF(N188="nulová",J188,0)</f>
        <v>0</v>
      </c>
      <c r="BJ188" s="17" t="s">
        <v>80</v>
      </c>
      <c r="BK188" s="170">
        <f>ROUND(I188*H188,2)</f>
        <v>0</v>
      </c>
      <c r="BL188" s="17" t="s">
        <v>169</v>
      </c>
      <c r="BM188" s="169" t="s">
        <v>236</v>
      </c>
    </row>
    <row r="189" spans="1:65" s="13" customFormat="1">
      <c r="B189" s="171"/>
      <c r="D189" s="172" t="s">
        <v>132</v>
      </c>
      <c r="E189" s="173" t="s">
        <v>1</v>
      </c>
      <c r="F189" s="174" t="s">
        <v>237</v>
      </c>
      <c r="H189" s="175">
        <v>17.835000000000001</v>
      </c>
      <c r="I189" s="176"/>
      <c r="L189" s="171"/>
      <c r="M189" s="177"/>
      <c r="N189" s="178"/>
      <c r="O189" s="178"/>
      <c r="P189" s="178"/>
      <c r="Q189" s="178"/>
      <c r="R189" s="178"/>
      <c r="S189" s="178"/>
      <c r="T189" s="179"/>
      <c r="AT189" s="173" t="s">
        <v>132</v>
      </c>
      <c r="AU189" s="173" t="s">
        <v>82</v>
      </c>
      <c r="AV189" s="13" t="s">
        <v>82</v>
      </c>
      <c r="AW189" s="13" t="s">
        <v>32</v>
      </c>
      <c r="AX189" s="13" t="s">
        <v>80</v>
      </c>
      <c r="AY189" s="173" t="s">
        <v>123</v>
      </c>
    </row>
    <row r="190" spans="1:65" s="2" customFormat="1" ht="24" customHeight="1">
      <c r="A190" s="32"/>
      <c r="B190" s="156"/>
      <c r="C190" s="157" t="s">
        <v>238</v>
      </c>
      <c r="D190" s="157" t="s">
        <v>126</v>
      </c>
      <c r="E190" s="158" t="s">
        <v>239</v>
      </c>
      <c r="F190" s="159" t="s">
        <v>240</v>
      </c>
      <c r="G190" s="160" t="s">
        <v>241</v>
      </c>
      <c r="H190" s="206"/>
      <c r="I190" s="162"/>
      <c r="J190" s="163">
        <f>ROUND(I190*H190,2)</f>
        <v>0</v>
      </c>
      <c r="K190" s="164"/>
      <c r="L190" s="33"/>
      <c r="M190" s="165" t="s">
        <v>1</v>
      </c>
      <c r="N190" s="166" t="s">
        <v>40</v>
      </c>
      <c r="O190" s="58"/>
      <c r="P190" s="167">
        <f>O190*H190</f>
        <v>0</v>
      </c>
      <c r="Q190" s="167">
        <v>0</v>
      </c>
      <c r="R190" s="167">
        <f>Q190*H190</f>
        <v>0</v>
      </c>
      <c r="S190" s="167">
        <v>0</v>
      </c>
      <c r="T190" s="168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69" t="s">
        <v>169</v>
      </c>
      <c r="AT190" s="169" t="s">
        <v>126</v>
      </c>
      <c r="AU190" s="169" t="s">
        <v>82</v>
      </c>
      <c r="AY190" s="17" t="s">
        <v>123</v>
      </c>
      <c r="BE190" s="170">
        <f>IF(N190="základní",J190,0)</f>
        <v>0</v>
      </c>
      <c r="BF190" s="170">
        <f>IF(N190="snížená",J190,0)</f>
        <v>0</v>
      </c>
      <c r="BG190" s="170">
        <f>IF(N190="zákl. přenesená",J190,0)</f>
        <v>0</v>
      </c>
      <c r="BH190" s="170">
        <f>IF(N190="sníž. přenesená",J190,0)</f>
        <v>0</v>
      </c>
      <c r="BI190" s="170">
        <f>IF(N190="nulová",J190,0)</f>
        <v>0</v>
      </c>
      <c r="BJ190" s="17" t="s">
        <v>80</v>
      </c>
      <c r="BK190" s="170">
        <f>ROUND(I190*H190,2)</f>
        <v>0</v>
      </c>
      <c r="BL190" s="17" t="s">
        <v>169</v>
      </c>
      <c r="BM190" s="169" t="s">
        <v>242</v>
      </c>
    </row>
    <row r="191" spans="1:65" s="12" customFormat="1" ht="22.9" customHeight="1">
      <c r="B191" s="143"/>
      <c r="D191" s="144" t="s">
        <v>74</v>
      </c>
      <c r="E191" s="154" t="s">
        <v>243</v>
      </c>
      <c r="F191" s="154" t="s">
        <v>244</v>
      </c>
      <c r="I191" s="146"/>
      <c r="J191" s="155">
        <f>BK191</f>
        <v>0</v>
      </c>
      <c r="L191" s="143"/>
      <c r="M191" s="148"/>
      <c r="N191" s="149"/>
      <c r="O191" s="149"/>
      <c r="P191" s="150">
        <f>SUM(P192:P199)</f>
        <v>0</v>
      </c>
      <c r="Q191" s="149"/>
      <c r="R191" s="150">
        <f>SUM(R192:R199)</f>
        <v>0.210816</v>
      </c>
      <c r="S191" s="149"/>
      <c r="T191" s="151">
        <f>SUM(T192:T199)</f>
        <v>0</v>
      </c>
      <c r="AR191" s="144" t="s">
        <v>82</v>
      </c>
      <c r="AT191" s="152" t="s">
        <v>74</v>
      </c>
      <c r="AU191" s="152" t="s">
        <v>80</v>
      </c>
      <c r="AY191" s="144" t="s">
        <v>123</v>
      </c>
      <c r="BK191" s="153">
        <f>SUM(BK192:BK199)</f>
        <v>0</v>
      </c>
    </row>
    <row r="192" spans="1:65" s="2" customFormat="1" ht="24" customHeight="1">
      <c r="A192" s="32"/>
      <c r="B192" s="156"/>
      <c r="C192" s="157" t="s">
        <v>7</v>
      </c>
      <c r="D192" s="157" t="s">
        <v>126</v>
      </c>
      <c r="E192" s="158" t="s">
        <v>245</v>
      </c>
      <c r="F192" s="159" t="s">
        <v>246</v>
      </c>
      <c r="G192" s="160" t="s">
        <v>168</v>
      </c>
      <c r="H192" s="161">
        <v>43.2</v>
      </c>
      <c r="I192" s="162"/>
      <c r="J192" s="163">
        <f>ROUND(I192*H192,2)</f>
        <v>0</v>
      </c>
      <c r="K192" s="164"/>
      <c r="L192" s="33"/>
      <c r="M192" s="165" t="s">
        <v>1</v>
      </c>
      <c r="N192" s="166" t="s">
        <v>40</v>
      </c>
      <c r="O192" s="58"/>
      <c r="P192" s="167">
        <f>O192*H192</f>
        <v>0</v>
      </c>
      <c r="Q192" s="167">
        <v>4.8799999999999998E-3</v>
      </c>
      <c r="R192" s="167">
        <f>Q192*H192</f>
        <v>0.210816</v>
      </c>
      <c r="S192" s="167">
        <v>0</v>
      </c>
      <c r="T192" s="168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69" t="s">
        <v>169</v>
      </c>
      <c r="AT192" s="169" t="s">
        <v>126</v>
      </c>
      <c r="AU192" s="169" t="s">
        <v>82</v>
      </c>
      <c r="AY192" s="17" t="s">
        <v>123</v>
      </c>
      <c r="BE192" s="170">
        <f>IF(N192="základní",J192,0)</f>
        <v>0</v>
      </c>
      <c r="BF192" s="170">
        <f>IF(N192="snížená",J192,0)</f>
        <v>0</v>
      </c>
      <c r="BG192" s="170">
        <f>IF(N192="zákl. přenesená",J192,0)</f>
        <v>0</v>
      </c>
      <c r="BH192" s="170">
        <f>IF(N192="sníž. přenesená",J192,0)</f>
        <v>0</v>
      </c>
      <c r="BI192" s="170">
        <f>IF(N192="nulová",J192,0)</f>
        <v>0</v>
      </c>
      <c r="BJ192" s="17" t="s">
        <v>80</v>
      </c>
      <c r="BK192" s="170">
        <f>ROUND(I192*H192,2)</f>
        <v>0</v>
      </c>
      <c r="BL192" s="17" t="s">
        <v>169</v>
      </c>
      <c r="BM192" s="169" t="s">
        <v>247</v>
      </c>
    </row>
    <row r="193" spans="1:65" s="14" customFormat="1">
      <c r="B193" s="180"/>
      <c r="D193" s="172" t="s">
        <v>132</v>
      </c>
      <c r="E193" s="181" t="s">
        <v>1</v>
      </c>
      <c r="F193" s="182" t="s">
        <v>176</v>
      </c>
      <c r="H193" s="181" t="s">
        <v>1</v>
      </c>
      <c r="I193" s="183"/>
      <c r="L193" s="180"/>
      <c r="M193" s="184"/>
      <c r="N193" s="185"/>
      <c r="O193" s="185"/>
      <c r="P193" s="185"/>
      <c r="Q193" s="185"/>
      <c r="R193" s="185"/>
      <c r="S193" s="185"/>
      <c r="T193" s="186"/>
      <c r="AT193" s="181" t="s">
        <v>132</v>
      </c>
      <c r="AU193" s="181" t="s">
        <v>82</v>
      </c>
      <c r="AV193" s="14" t="s">
        <v>80</v>
      </c>
      <c r="AW193" s="14" t="s">
        <v>32</v>
      </c>
      <c r="AX193" s="14" t="s">
        <v>75</v>
      </c>
      <c r="AY193" s="181" t="s">
        <v>123</v>
      </c>
    </row>
    <row r="194" spans="1:65" s="14" customFormat="1">
      <c r="B194" s="180"/>
      <c r="D194" s="172" t="s">
        <v>132</v>
      </c>
      <c r="E194" s="181" t="s">
        <v>1</v>
      </c>
      <c r="F194" s="182" t="s">
        <v>248</v>
      </c>
      <c r="H194" s="181" t="s">
        <v>1</v>
      </c>
      <c r="I194" s="183"/>
      <c r="L194" s="180"/>
      <c r="M194" s="184"/>
      <c r="N194" s="185"/>
      <c r="O194" s="185"/>
      <c r="P194" s="185"/>
      <c r="Q194" s="185"/>
      <c r="R194" s="185"/>
      <c r="S194" s="185"/>
      <c r="T194" s="186"/>
      <c r="AT194" s="181" t="s">
        <v>132</v>
      </c>
      <c r="AU194" s="181" t="s">
        <v>82</v>
      </c>
      <c r="AV194" s="14" t="s">
        <v>80</v>
      </c>
      <c r="AW194" s="14" t="s">
        <v>32</v>
      </c>
      <c r="AX194" s="14" t="s">
        <v>75</v>
      </c>
      <c r="AY194" s="181" t="s">
        <v>123</v>
      </c>
    </row>
    <row r="195" spans="1:65" s="13" customFormat="1">
      <c r="B195" s="171"/>
      <c r="D195" s="172" t="s">
        <v>132</v>
      </c>
      <c r="E195" s="173" t="s">
        <v>1</v>
      </c>
      <c r="F195" s="174" t="s">
        <v>249</v>
      </c>
      <c r="H195" s="175">
        <v>40</v>
      </c>
      <c r="I195" s="176"/>
      <c r="L195" s="171"/>
      <c r="M195" s="177"/>
      <c r="N195" s="178"/>
      <c r="O195" s="178"/>
      <c r="P195" s="178"/>
      <c r="Q195" s="178"/>
      <c r="R195" s="178"/>
      <c r="S195" s="178"/>
      <c r="T195" s="179"/>
      <c r="AT195" s="173" t="s">
        <v>132</v>
      </c>
      <c r="AU195" s="173" t="s">
        <v>82</v>
      </c>
      <c r="AV195" s="13" t="s">
        <v>82</v>
      </c>
      <c r="AW195" s="13" t="s">
        <v>32</v>
      </c>
      <c r="AX195" s="13" t="s">
        <v>75</v>
      </c>
      <c r="AY195" s="173" t="s">
        <v>123</v>
      </c>
    </row>
    <row r="196" spans="1:65" s="13" customFormat="1">
      <c r="B196" s="171"/>
      <c r="D196" s="172" t="s">
        <v>132</v>
      </c>
      <c r="E196" s="173" t="s">
        <v>1</v>
      </c>
      <c r="F196" s="174" t="s">
        <v>250</v>
      </c>
      <c r="H196" s="175">
        <v>3.2</v>
      </c>
      <c r="I196" s="176"/>
      <c r="L196" s="171"/>
      <c r="M196" s="177"/>
      <c r="N196" s="178"/>
      <c r="O196" s="178"/>
      <c r="P196" s="178"/>
      <c r="Q196" s="178"/>
      <c r="R196" s="178"/>
      <c r="S196" s="178"/>
      <c r="T196" s="179"/>
      <c r="AT196" s="173" t="s">
        <v>132</v>
      </c>
      <c r="AU196" s="173" t="s">
        <v>82</v>
      </c>
      <c r="AV196" s="13" t="s">
        <v>82</v>
      </c>
      <c r="AW196" s="13" t="s">
        <v>32</v>
      </c>
      <c r="AX196" s="13" t="s">
        <v>75</v>
      </c>
      <c r="AY196" s="173" t="s">
        <v>123</v>
      </c>
    </row>
    <row r="197" spans="1:65" s="15" customFormat="1">
      <c r="B197" s="187"/>
      <c r="D197" s="172" t="s">
        <v>132</v>
      </c>
      <c r="E197" s="188" t="s">
        <v>1</v>
      </c>
      <c r="F197" s="189" t="s">
        <v>193</v>
      </c>
      <c r="H197" s="190">
        <v>43.2</v>
      </c>
      <c r="I197" s="191"/>
      <c r="L197" s="187"/>
      <c r="M197" s="192"/>
      <c r="N197" s="193"/>
      <c r="O197" s="193"/>
      <c r="P197" s="193"/>
      <c r="Q197" s="193"/>
      <c r="R197" s="193"/>
      <c r="S197" s="193"/>
      <c r="T197" s="194"/>
      <c r="AT197" s="188" t="s">
        <v>132</v>
      </c>
      <c r="AU197" s="188" t="s">
        <v>82</v>
      </c>
      <c r="AV197" s="15" t="s">
        <v>130</v>
      </c>
      <c r="AW197" s="15" t="s">
        <v>32</v>
      </c>
      <c r="AX197" s="15" t="s">
        <v>80</v>
      </c>
      <c r="AY197" s="188" t="s">
        <v>123</v>
      </c>
    </row>
    <row r="198" spans="1:65" s="2" customFormat="1" ht="24" customHeight="1">
      <c r="A198" s="32"/>
      <c r="B198" s="156"/>
      <c r="C198" s="157" t="s">
        <v>251</v>
      </c>
      <c r="D198" s="157" t="s">
        <v>126</v>
      </c>
      <c r="E198" s="158" t="s">
        <v>252</v>
      </c>
      <c r="F198" s="159" t="s">
        <v>253</v>
      </c>
      <c r="G198" s="160" t="s">
        <v>254</v>
      </c>
      <c r="H198" s="161">
        <v>11</v>
      </c>
      <c r="I198" s="162"/>
      <c r="J198" s="163">
        <f>ROUND(I198*H198,2)</f>
        <v>0</v>
      </c>
      <c r="K198" s="164"/>
      <c r="L198" s="33"/>
      <c r="M198" s="165" t="s">
        <v>1</v>
      </c>
      <c r="N198" s="166" t="s">
        <v>40</v>
      </c>
      <c r="O198" s="58"/>
      <c r="P198" s="167">
        <f>O198*H198</f>
        <v>0</v>
      </c>
      <c r="Q198" s="167">
        <v>0</v>
      </c>
      <c r="R198" s="167">
        <f>Q198*H198</f>
        <v>0</v>
      </c>
      <c r="S198" s="167">
        <v>0</v>
      </c>
      <c r="T198" s="168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69" t="s">
        <v>169</v>
      </c>
      <c r="AT198" s="169" t="s">
        <v>126</v>
      </c>
      <c r="AU198" s="169" t="s">
        <v>82</v>
      </c>
      <c r="AY198" s="17" t="s">
        <v>123</v>
      </c>
      <c r="BE198" s="170">
        <f>IF(N198="základní",J198,0)</f>
        <v>0</v>
      </c>
      <c r="BF198" s="170">
        <f>IF(N198="snížená",J198,0)</f>
        <v>0</v>
      </c>
      <c r="BG198" s="170">
        <f>IF(N198="zákl. přenesená",J198,0)</f>
        <v>0</v>
      </c>
      <c r="BH198" s="170">
        <f>IF(N198="sníž. přenesená",J198,0)</f>
        <v>0</v>
      </c>
      <c r="BI198" s="170">
        <f>IF(N198="nulová",J198,0)</f>
        <v>0</v>
      </c>
      <c r="BJ198" s="17" t="s">
        <v>80</v>
      </c>
      <c r="BK198" s="170">
        <f>ROUND(I198*H198,2)</f>
        <v>0</v>
      </c>
      <c r="BL198" s="17" t="s">
        <v>169</v>
      </c>
      <c r="BM198" s="169" t="s">
        <v>255</v>
      </c>
    </row>
    <row r="199" spans="1:65" s="2" customFormat="1" ht="24" customHeight="1">
      <c r="A199" s="32"/>
      <c r="B199" s="156"/>
      <c r="C199" s="157" t="s">
        <v>256</v>
      </c>
      <c r="D199" s="157" t="s">
        <v>126</v>
      </c>
      <c r="E199" s="158" t="s">
        <v>257</v>
      </c>
      <c r="F199" s="159" t="s">
        <v>258</v>
      </c>
      <c r="G199" s="160" t="s">
        <v>241</v>
      </c>
      <c r="H199" s="206"/>
      <c r="I199" s="162"/>
      <c r="J199" s="163">
        <f>ROUND(I199*H199,2)</f>
        <v>0</v>
      </c>
      <c r="K199" s="164"/>
      <c r="L199" s="33"/>
      <c r="M199" s="165" t="s">
        <v>1</v>
      </c>
      <c r="N199" s="166" t="s">
        <v>40</v>
      </c>
      <c r="O199" s="58"/>
      <c r="P199" s="167">
        <f>O199*H199</f>
        <v>0</v>
      </c>
      <c r="Q199" s="167">
        <v>0</v>
      </c>
      <c r="R199" s="167">
        <f>Q199*H199</f>
        <v>0</v>
      </c>
      <c r="S199" s="167">
        <v>0</v>
      </c>
      <c r="T199" s="168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69" t="s">
        <v>169</v>
      </c>
      <c r="AT199" s="169" t="s">
        <v>126</v>
      </c>
      <c r="AU199" s="169" t="s">
        <v>82</v>
      </c>
      <c r="AY199" s="17" t="s">
        <v>123</v>
      </c>
      <c r="BE199" s="170">
        <f>IF(N199="základní",J199,0)</f>
        <v>0</v>
      </c>
      <c r="BF199" s="170">
        <f>IF(N199="snížená",J199,0)</f>
        <v>0</v>
      </c>
      <c r="BG199" s="170">
        <f>IF(N199="zákl. přenesená",J199,0)</f>
        <v>0</v>
      </c>
      <c r="BH199" s="170">
        <f>IF(N199="sníž. přenesená",J199,0)</f>
        <v>0</v>
      </c>
      <c r="BI199" s="170">
        <f>IF(N199="nulová",J199,0)</f>
        <v>0</v>
      </c>
      <c r="BJ199" s="17" t="s">
        <v>80</v>
      </c>
      <c r="BK199" s="170">
        <f>ROUND(I199*H199,2)</f>
        <v>0</v>
      </c>
      <c r="BL199" s="17" t="s">
        <v>169</v>
      </c>
      <c r="BM199" s="169" t="s">
        <v>259</v>
      </c>
    </row>
    <row r="200" spans="1:65" s="12" customFormat="1" ht="22.9" customHeight="1">
      <c r="B200" s="143"/>
      <c r="D200" s="144" t="s">
        <v>74</v>
      </c>
      <c r="E200" s="154" t="s">
        <v>260</v>
      </c>
      <c r="F200" s="154" t="s">
        <v>261</v>
      </c>
      <c r="I200" s="146"/>
      <c r="J200" s="155">
        <f>BK200</f>
        <v>0</v>
      </c>
      <c r="L200" s="143"/>
      <c r="M200" s="148"/>
      <c r="N200" s="149"/>
      <c r="O200" s="149"/>
      <c r="P200" s="150">
        <f>SUM(P201:P267)</f>
        <v>0</v>
      </c>
      <c r="Q200" s="149"/>
      <c r="R200" s="150">
        <f>SUM(R201:R267)</f>
        <v>1.2433382000000002</v>
      </c>
      <c r="S200" s="149"/>
      <c r="T200" s="151">
        <f>SUM(T201:T267)</f>
        <v>2.1090540000000004</v>
      </c>
      <c r="AR200" s="144" t="s">
        <v>82</v>
      </c>
      <c r="AT200" s="152" t="s">
        <v>74</v>
      </c>
      <c r="AU200" s="152" t="s">
        <v>80</v>
      </c>
      <c r="AY200" s="144" t="s">
        <v>123</v>
      </c>
      <c r="BK200" s="153">
        <f>SUM(BK201:BK267)</f>
        <v>0</v>
      </c>
    </row>
    <row r="201" spans="1:65" s="2" customFormat="1" ht="16.5" customHeight="1">
      <c r="A201" s="32"/>
      <c r="B201" s="156"/>
      <c r="C201" s="157" t="s">
        <v>262</v>
      </c>
      <c r="D201" s="157" t="s">
        <v>126</v>
      </c>
      <c r="E201" s="158" t="s">
        <v>263</v>
      </c>
      <c r="F201" s="159" t="s">
        <v>264</v>
      </c>
      <c r="G201" s="160" t="s">
        <v>129</v>
      </c>
      <c r="H201" s="161">
        <v>280</v>
      </c>
      <c r="I201" s="162"/>
      <c r="J201" s="163">
        <f>ROUND(I201*H201,2)</f>
        <v>0</v>
      </c>
      <c r="K201" s="164"/>
      <c r="L201" s="33"/>
      <c r="M201" s="165" t="s">
        <v>1</v>
      </c>
      <c r="N201" s="166" t="s">
        <v>40</v>
      </c>
      <c r="O201" s="58"/>
      <c r="P201" s="167">
        <f>O201*H201</f>
        <v>0</v>
      </c>
      <c r="Q201" s="167">
        <v>0</v>
      </c>
      <c r="R201" s="167">
        <f>Q201*H201</f>
        <v>0</v>
      </c>
      <c r="S201" s="167">
        <v>5.94E-3</v>
      </c>
      <c r="T201" s="168">
        <f>S201*H201</f>
        <v>1.6632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69" t="s">
        <v>169</v>
      </c>
      <c r="AT201" s="169" t="s">
        <v>126</v>
      </c>
      <c r="AU201" s="169" t="s">
        <v>82</v>
      </c>
      <c r="AY201" s="17" t="s">
        <v>123</v>
      </c>
      <c r="BE201" s="170">
        <f>IF(N201="základní",J201,0)</f>
        <v>0</v>
      </c>
      <c r="BF201" s="170">
        <f>IF(N201="snížená",J201,0)</f>
        <v>0</v>
      </c>
      <c r="BG201" s="170">
        <f>IF(N201="zákl. přenesená",J201,0)</f>
        <v>0</v>
      </c>
      <c r="BH201" s="170">
        <f>IF(N201="sníž. přenesená",J201,0)</f>
        <v>0</v>
      </c>
      <c r="BI201" s="170">
        <f>IF(N201="nulová",J201,0)</f>
        <v>0</v>
      </c>
      <c r="BJ201" s="17" t="s">
        <v>80</v>
      </c>
      <c r="BK201" s="170">
        <f>ROUND(I201*H201,2)</f>
        <v>0</v>
      </c>
      <c r="BL201" s="17" t="s">
        <v>169</v>
      </c>
      <c r="BM201" s="169" t="s">
        <v>265</v>
      </c>
    </row>
    <row r="202" spans="1:65" s="14" customFormat="1">
      <c r="B202" s="180"/>
      <c r="D202" s="172" t="s">
        <v>132</v>
      </c>
      <c r="E202" s="181" t="s">
        <v>1</v>
      </c>
      <c r="F202" s="182" t="s">
        <v>171</v>
      </c>
      <c r="H202" s="181" t="s">
        <v>1</v>
      </c>
      <c r="I202" s="183"/>
      <c r="L202" s="180"/>
      <c r="M202" s="184"/>
      <c r="N202" s="185"/>
      <c r="O202" s="185"/>
      <c r="P202" s="185"/>
      <c r="Q202" s="185"/>
      <c r="R202" s="185"/>
      <c r="S202" s="185"/>
      <c r="T202" s="186"/>
      <c r="AT202" s="181" t="s">
        <v>132</v>
      </c>
      <c r="AU202" s="181" t="s">
        <v>82</v>
      </c>
      <c r="AV202" s="14" t="s">
        <v>80</v>
      </c>
      <c r="AW202" s="14" t="s">
        <v>32</v>
      </c>
      <c r="AX202" s="14" t="s">
        <v>75</v>
      </c>
      <c r="AY202" s="181" t="s">
        <v>123</v>
      </c>
    </row>
    <row r="203" spans="1:65" s="13" customFormat="1">
      <c r="B203" s="171"/>
      <c r="D203" s="172" t="s">
        <v>132</v>
      </c>
      <c r="E203" s="173" t="s">
        <v>1</v>
      </c>
      <c r="F203" s="174" t="s">
        <v>211</v>
      </c>
      <c r="H203" s="175">
        <v>280</v>
      </c>
      <c r="I203" s="176"/>
      <c r="L203" s="171"/>
      <c r="M203" s="177"/>
      <c r="N203" s="178"/>
      <c r="O203" s="178"/>
      <c r="P203" s="178"/>
      <c r="Q203" s="178"/>
      <c r="R203" s="178"/>
      <c r="S203" s="178"/>
      <c r="T203" s="179"/>
      <c r="AT203" s="173" t="s">
        <v>132</v>
      </c>
      <c r="AU203" s="173" t="s">
        <v>82</v>
      </c>
      <c r="AV203" s="13" t="s">
        <v>82</v>
      </c>
      <c r="AW203" s="13" t="s">
        <v>32</v>
      </c>
      <c r="AX203" s="13" t="s">
        <v>80</v>
      </c>
      <c r="AY203" s="173" t="s">
        <v>123</v>
      </c>
    </row>
    <row r="204" spans="1:65" s="2" customFormat="1" ht="16.5" customHeight="1">
      <c r="A204" s="32"/>
      <c r="B204" s="156"/>
      <c r="C204" s="157" t="s">
        <v>266</v>
      </c>
      <c r="D204" s="157" t="s">
        <v>126</v>
      </c>
      <c r="E204" s="158" t="s">
        <v>267</v>
      </c>
      <c r="F204" s="159" t="s">
        <v>268</v>
      </c>
      <c r="G204" s="160" t="s">
        <v>129</v>
      </c>
      <c r="H204" s="161">
        <v>280</v>
      </c>
      <c r="I204" s="162"/>
      <c r="J204" s="163">
        <f>ROUND(I204*H204,2)</f>
        <v>0</v>
      </c>
      <c r="K204" s="164"/>
      <c r="L204" s="33"/>
      <c r="M204" s="165" t="s">
        <v>1</v>
      </c>
      <c r="N204" s="166" t="s">
        <v>40</v>
      </c>
      <c r="O204" s="58"/>
      <c r="P204" s="167">
        <f>O204*H204</f>
        <v>0</v>
      </c>
      <c r="Q204" s="167">
        <v>0</v>
      </c>
      <c r="R204" s="167">
        <f>Q204*H204</f>
        <v>0</v>
      </c>
      <c r="S204" s="167">
        <v>0</v>
      </c>
      <c r="T204" s="168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69" t="s">
        <v>169</v>
      </c>
      <c r="AT204" s="169" t="s">
        <v>126</v>
      </c>
      <c r="AU204" s="169" t="s">
        <v>82</v>
      </c>
      <c r="AY204" s="17" t="s">
        <v>123</v>
      </c>
      <c r="BE204" s="170">
        <f>IF(N204="základní",J204,0)</f>
        <v>0</v>
      </c>
      <c r="BF204" s="170">
        <f>IF(N204="snížená",J204,0)</f>
        <v>0</v>
      </c>
      <c r="BG204" s="170">
        <f>IF(N204="zákl. přenesená",J204,0)</f>
        <v>0</v>
      </c>
      <c r="BH204" s="170">
        <f>IF(N204="sníž. přenesená",J204,0)</f>
        <v>0</v>
      </c>
      <c r="BI204" s="170">
        <f>IF(N204="nulová",J204,0)</f>
        <v>0</v>
      </c>
      <c r="BJ204" s="17" t="s">
        <v>80</v>
      </c>
      <c r="BK204" s="170">
        <f>ROUND(I204*H204,2)</f>
        <v>0</v>
      </c>
      <c r="BL204" s="17" t="s">
        <v>169</v>
      </c>
      <c r="BM204" s="169" t="s">
        <v>269</v>
      </c>
    </row>
    <row r="205" spans="1:65" s="14" customFormat="1">
      <c r="B205" s="180"/>
      <c r="D205" s="172" t="s">
        <v>132</v>
      </c>
      <c r="E205" s="181" t="s">
        <v>1</v>
      </c>
      <c r="F205" s="182" t="s">
        <v>176</v>
      </c>
      <c r="H205" s="181" t="s">
        <v>1</v>
      </c>
      <c r="I205" s="183"/>
      <c r="L205" s="180"/>
      <c r="M205" s="184"/>
      <c r="N205" s="185"/>
      <c r="O205" s="185"/>
      <c r="P205" s="185"/>
      <c r="Q205" s="185"/>
      <c r="R205" s="185"/>
      <c r="S205" s="185"/>
      <c r="T205" s="186"/>
      <c r="AT205" s="181" t="s">
        <v>132</v>
      </c>
      <c r="AU205" s="181" t="s">
        <v>82</v>
      </c>
      <c r="AV205" s="14" t="s">
        <v>80</v>
      </c>
      <c r="AW205" s="14" t="s">
        <v>32</v>
      </c>
      <c r="AX205" s="14" t="s">
        <v>75</v>
      </c>
      <c r="AY205" s="181" t="s">
        <v>123</v>
      </c>
    </row>
    <row r="206" spans="1:65" s="13" customFormat="1">
      <c r="B206" s="171"/>
      <c r="D206" s="172" t="s">
        <v>132</v>
      </c>
      <c r="E206" s="173" t="s">
        <v>1</v>
      </c>
      <c r="F206" s="174" t="s">
        <v>211</v>
      </c>
      <c r="H206" s="175">
        <v>280</v>
      </c>
      <c r="I206" s="176"/>
      <c r="L206" s="171"/>
      <c r="M206" s="177"/>
      <c r="N206" s="178"/>
      <c r="O206" s="178"/>
      <c r="P206" s="178"/>
      <c r="Q206" s="178"/>
      <c r="R206" s="178"/>
      <c r="S206" s="178"/>
      <c r="T206" s="179"/>
      <c r="AT206" s="173" t="s">
        <v>132</v>
      </c>
      <c r="AU206" s="173" t="s">
        <v>82</v>
      </c>
      <c r="AV206" s="13" t="s">
        <v>82</v>
      </c>
      <c r="AW206" s="13" t="s">
        <v>32</v>
      </c>
      <c r="AX206" s="13" t="s">
        <v>80</v>
      </c>
      <c r="AY206" s="173" t="s">
        <v>123</v>
      </c>
    </row>
    <row r="207" spans="1:65" s="2" customFormat="1" ht="16.5" customHeight="1">
      <c r="A207" s="32"/>
      <c r="B207" s="156"/>
      <c r="C207" s="195" t="s">
        <v>270</v>
      </c>
      <c r="D207" s="195" t="s">
        <v>201</v>
      </c>
      <c r="E207" s="196" t="s">
        <v>271</v>
      </c>
      <c r="F207" s="197" t="s">
        <v>272</v>
      </c>
      <c r="G207" s="198" t="s">
        <v>129</v>
      </c>
      <c r="H207" s="199">
        <v>322</v>
      </c>
      <c r="I207" s="200"/>
      <c r="J207" s="201">
        <f>ROUND(I207*H207,2)</f>
        <v>0</v>
      </c>
      <c r="K207" s="202"/>
      <c r="L207" s="203"/>
      <c r="M207" s="204" t="s">
        <v>1</v>
      </c>
      <c r="N207" s="205" t="s">
        <v>40</v>
      </c>
      <c r="O207" s="58"/>
      <c r="P207" s="167">
        <f>O207*H207</f>
        <v>0</v>
      </c>
      <c r="Q207" s="167">
        <v>3.8000000000000002E-4</v>
      </c>
      <c r="R207" s="167">
        <f>Q207*H207</f>
        <v>0.12236000000000001</v>
      </c>
      <c r="S207" s="167">
        <v>0</v>
      </c>
      <c r="T207" s="168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69" t="s">
        <v>204</v>
      </c>
      <c r="AT207" s="169" t="s">
        <v>201</v>
      </c>
      <c r="AU207" s="169" t="s">
        <v>82</v>
      </c>
      <c r="AY207" s="17" t="s">
        <v>123</v>
      </c>
      <c r="BE207" s="170">
        <f>IF(N207="základní",J207,0)</f>
        <v>0</v>
      </c>
      <c r="BF207" s="170">
        <f>IF(N207="snížená",J207,0)</f>
        <v>0</v>
      </c>
      <c r="BG207" s="170">
        <f>IF(N207="zákl. přenesená",J207,0)</f>
        <v>0</v>
      </c>
      <c r="BH207" s="170">
        <f>IF(N207="sníž. přenesená",J207,0)</f>
        <v>0</v>
      </c>
      <c r="BI207" s="170">
        <f>IF(N207="nulová",J207,0)</f>
        <v>0</v>
      </c>
      <c r="BJ207" s="17" t="s">
        <v>80</v>
      </c>
      <c r="BK207" s="170">
        <f>ROUND(I207*H207,2)</f>
        <v>0</v>
      </c>
      <c r="BL207" s="17" t="s">
        <v>169</v>
      </c>
      <c r="BM207" s="169" t="s">
        <v>273</v>
      </c>
    </row>
    <row r="208" spans="1:65" s="13" customFormat="1">
      <c r="B208" s="171"/>
      <c r="D208" s="172" t="s">
        <v>132</v>
      </c>
      <c r="F208" s="174" t="s">
        <v>274</v>
      </c>
      <c r="H208" s="175">
        <v>322</v>
      </c>
      <c r="I208" s="176"/>
      <c r="L208" s="171"/>
      <c r="M208" s="177"/>
      <c r="N208" s="178"/>
      <c r="O208" s="178"/>
      <c r="P208" s="178"/>
      <c r="Q208" s="178"/>
      <c r="R208" s="178"/>
      <c r="S208" s="178"/>
      <c r="T208" s="179"/>
      <c r="AT208" s="173" t="s">
        <v>132</v>
      </c>
      <c r="AU208" s="173" t="s">
        <v>82</v>
      </c>
      <c r="AV208" s="13" t="s">
        <v>82</v>
      </c>
      <c r="AW208" s="13" t="s">
        <v>3</v>
      </c>
      <c r="AX208" s="13" t="s">
        <v>80</v>
      </c>
      <c r="AY208" s="173" t="s">
        <v>123</v>
      </c>
    </row>
    <row r="209" spans="1:65" s="2" customFormat="1" ht="16.5" customHeight="1">
      <c r="A209" s="32"/>
      <c r="B209" s="156"/>
      <c r="C209" s="157" t="s">
        <v>275</v>
      </c>
      <c r="D209" s="157" t="s">
        <v>126</v>
      </c>
      <c r="E209" s="158" t="s">
        <v>276</v>
      </c>
      <c r="F209" s="159" t="s">
        <v>277</v>
      </c>
      <c r="G209" s="160" t="s">
        <v>254</v>
      </c>
      <c r="H209" s="161">
        <v>1</v>
      </c>
      <c r="I209" s="162"/>
      <c r="J209" s="163">
        <f>ROUND(I209*H209,2)</f>
        <v>0</v>
      </c>
      <c r="K209" s="164"/>
      <c r="L209" s="33"/>
      <c r="M209" s="165" t="s">
        <v>1</v>
      </c>
      <c r="N209" s="166" t="s">
        <v>40</v>
      </c>
      <c r="O209" s="58"/>
      <c r="P209" s="167">
        <f>O209*H209</f>
        <v>0</v>
      </c>
      <c r="Q209" s="167">
        <v>0</v>
      </c>
      <c r="R209" s="167">
        <f>Q209*H209</f>
        <v>0</v>
      </c>
      <c r="S209" s="167">
        <v>9.0600000000000003E-3</v>
      </c>
      <c r="T209" s="168">
        <f>S209*H209</f>
        <v>9.0600000000000003E-3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69" t="s">
        <v>169</v>
      </c>
      <c r="AT209" s="169" t="s">
        <v>126</v>
      </c>
      <c r="AU209" s="169" t="s">
        <v>82</v>
      </c>
      <c r="AY209" s="17" t="s">
        <v>123</v>
      </c>
      <c r="BE209" s="170">
        <f>IF(N209="základní",J209,0)</f>
        <v>0</v>
      </c>
      <c r="BF209" s="170">
        <f>IF(N209="snížená",J209,0)</f>
        <v>0</v>
      </c>
      <c r="BG209" s="170">
        <f>IF(N209="zákl. přenesená",J209,0)</f>
        <v>0</v>
      </c>
      <c r="BH209" s="170">
        <f>IF(N209="sníž. přenesená",J209,0)</f>
        <v>0</v>
      </c>
      <c r="BI209" s="170">
        <f>IF(N209="nulová",J209,0)</f>
        <v>0</v>
      </c>
      <c r="BJ209" s="17" t="s">
        <v>80</v>
      </c>
      <c r="BK209" s="170">
        <f>ROUND(I209*H209,2)</f>
        <v>0</v>
      </c>
      <c r="BL209" s="17" t="s">
        <v>169</v>
      </c>
      <c r="BM209" s="169" t="s">
        <v>278</v>
      </c>
    </row>
    <row r="210" spans="1:65" s="14" customFormat="1">
      <c r="B210" s="180"/>
      <c r="D210" s="172" t="s">
        <v>132</v>
      </c>
      <c r="E210" s="181" t="s">
        <v>1</v>
      </c>
      <c r="F210" s="182" t="s">
        <v>171</v>
      </c>
      <c r="H210" s="181" t="s">
        <v>1</v>
      </c>
      <c r="I210" s="183"/>
      <c r="L210" s="180"/>
      <c r="M210" s="184"/>
      <c r="N210" s="185"/>
      <c r="O210" s="185"/>
      <c r="P210" s="185"/>
      <c r="Q210" s="185"/>
      <c r="R210" s="185"/>
      <c r="S210" s="185"/>
      <c r="T210" s="186"/>
      <c r="AT210" s="181" t="s">
        <v>132</v>
      </c>
      <c r="AU210" s="181" t="s">
        <v>82</v>
      </c>
      <c r="AV210" s="14" t="s">
        <v>80</v>
      </c>
      <c r="AW210" s="14" t="s">
        <v>32</v>
      </c>
      <c r="AX210" s="14" t="s">
        <v>75</v>
      </c>
      <c r="AY210" s="181" t="s">
        <v>123</v>
      </c>
    </row>
    <row r="211" spans="1:65" s="13" customFormat="1">
      <c r="B211" s="171"/>
      <c r="D211" s="172" t="s">
        <v>132</v>
      </c>
      <c r="E211" s="173" t="s">
        <v>1</v>
      </c>
      <c r="F211" s="174" t="s">
        <v>80</v>
      </c>
      <c r="H211" s="175">
        <v>1</v>
      </c>
      <c r="I211" s="176"/>
      <c r="L211" s="171"/>
      <c r="M211" s="177"/>
      <c r="N211" s="178"/>
      <c r="O211" s="178"/>
      <c r="P211" s="178"/>
      <c r="Q211" s="178"/>
      <c r="R211" s="178"/>
      <c r="S211" s="178"/>
      <c r="T211" s="179"/>
      <c r="AT211" s="173" t="s">
        <v>132</v>
      </c>
      <c r="AU211" s="173" t="s">
        <v>82</v>
      </c>
      <c r="AV211" s="13" t="s">
        <v>82</v>
      </c>
      <c r="AW211" s="13" t="s">
        <v>32</v>
      </c>
      <c r="AX211" s="13" t="s">
        <v>80</v>
      </c>
      <c r="AY211" s="173" t="s">
        <v>123</v>
      </c>
    </row>
    <row r="212" spans="1:65" s="2" customFormat="1" ht="16.5" customHeight="1">
      <c r="A212" s="32"/>
      <c r="B212" s="156"/>
      <c r="C212" s="157" t="s">
        <v>279</v>
      </c>
      <c r="D212" s="157" t="s">
        <v>126</v>
      </c>
      <c r="E212" s="158" t="s">
        <v>280</v>
      </c>
      <c r="F212" s="159" t="s">
        <v>281</v>
      </c>
      <c r="G212" s="160" t="s">
        <v>168</v>
      </c>
      <c r="H212" s="161">
        <v>7</v>
      </c>
      <c r="I212" s="162"/>
      <c r="J212" s="163">
        <f>ROUND(I212*H212,2)</f>
        <v>0</v>
      </c>
      <c r="K212" s="164"/>
      <c r="L212" s="33"/>
      <c r="M212" s="165" t="s">
        <v>1</v>
      </c>
      <c r="N212" s="166" t="s">
        <v>40</v>
      </c>
      <c r="O212" s="58"/>
      <c r="P212" s="167">
        <f>O212*H212</f>
        <v>0</v>
      </c>
      <c r="Q212" s="167">
        <v>0</v>
      </c>
      <c r="R212" s="167">
        <f>Q212*H212</f>
        <v>0</v>
      </c>
      <c r="S212" s="167">
        <v>1.75E-3</v>
      </c>
      <c r="T212" s="168">
        <f>S212*H212</f>
        <v>1.225E-2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69" t="s">
        <v>169</v>
      </c>
      <c r="AT212" s="169" t="s">
        <v>126</v>
      </c>
      <c r="AU212" s="169" t="s">
        <v>82</v>
      </c>
      <c r="AY212" s="17" t="s">
        <v>123</v>
      </c>
      <c r="BE212" s="170">
        <f>IF(N212="základní",J212,0)</f>
        <v>0</v>
      </c>
      <c r="BF212" s="170">
        <f>IF(N212="snížená",J212,0)</f>
        <v>0</v>
      </c>
      <c r="BG212" s="170">
        <f>IF(N212="zákl. přenesená",J212,0)</f>
        <v>0</v>
      </c>
      <c r="BH212" s="170">
        <f>IF(N212="sníž. přenesená",J212,0)</f>
        <v>0</v>
      </c>
      <c r="BI212" s="170">
        <f>IF(N212="nulová",J212,0)</f>
        <v>0</v>
      </c>
      <c r="BJ212" s="17" t="s">
        <v>80</v>
      </c>
      <c r="BK212" s="170">
        <f>ROUND(I212*H212,2)</f>
        <v>0</v>
      </c>
      <c r="BL212" s="17" t="s">
        <v>169</v>
      </c>
      <c r="BM212" s="169" t="s">
        <v>282</v>
      </c>
    </row>
    <row r="213" spans="1:65" s="14" customFormat="1">
      <c r="B213" s="180"/>
      <c r="D213" s="172" t="s">
        <v>132</v>
      </c>
      <c r="E213" s="181" t="s">
        <v>1</v>
      </c>
      <c r="F213" s="182" t="s">
        <v>171</v>
      </c>
      <c r="H213" s="181" t="s">
        <v>1</v>
      </c>
      <c r="I213" s="183"/>
      <c r="L213" s="180"/>
      <c r="M213" s="184"/>
      <c r="N213" s="185"/>
      <c r="O213" s="185"/>
      <c r="P213" s="185"/>
      <c r="Q213" s="185"/>
      <c r="R213" s="185"/>
      <c r="S213" s="185"/>
      <c r="T213" s="186"/>
      <c r="AT213" s="181" t="s">
        <v>132</v>
      </c>
      <c r="AU213" s="181" t="s">
        <v>82</v>
      </c>
      <c r="AV213" s="14" t="s">
        <v>80</v>
      </c>
      <c r="AW213" s="14" t="s">
        <v>32</v>
      </c>
      <c r="AX213" s="14" t="s">
        <v>75</v>
      </c>
      <c r="AY213" s="181" t="s">
        <v>123</v>
      </c>
    </row>
    <row r="214" spans="1:65" s="13" customFormat="1">
      <c r="B214" s="171"/>
      <c r="D214" s="172" t="s">
        <v>132</v>
      </c>
      <c r="E214" s="173" t="s">
        <v>1</v>
      </c>
      <c r="F214" s="174" t="s">
        <v>283</v>
      </c>
      <c r="H214" s="175">
        <v>7</v>
      </c>
      <c r="I214" s="176"/>
      <c r="L214" s="171"/>
      <c r="M214" s="177"/>
      <c r="N214" s="178"/>
      <c r="O214" s="178"/>
      <c r="P214" s="178"/>
      <c r="Q214" s="178"/>
      <c r="R214" s="178"/>
      <c r="S214" s="178"/>
      <c r="T214" s="179"/>
      <c r="AT214" s="173" t="s">
        <v>132</v>
      </c>
      <c r="AU214" s="173" t="s">
        <v>82</v>
      </c>
      <c r="AV214" s="13" t="s">
        <v>82</v>
      </c>
      <c r="AW214" s="13" t="s">
        <v>32</v>
      </c>
      <c r="AX214" s="13" t="s">
        <v>80</v>
      </c>
      <c r="AY214" s="173" t="s">
        <v>123</v>
      </c>
    </row>
    <row r="215" spans="1:65" s="2" customFormat="1" ht="16.5" customHeight="1">
      <c r="A215" s="32"/>
      <c r="B215" s="156"/>
      <c r="C215" s="157" t="s">
        <v>284</v>
      </c>
      <c r="D215" s="157" t="s">
        <v>126</v>
      </c>
      <c r="E215" s="158" t="s">
        <v>285</v>
      </c>
      <c r="F215" s="159" t="s">
        <v>286</v>
      </c>
      <c r="G215" s="160" t="s">
        <v>129</v>
      </c>
      <c r="H215" s="161">
        <v>17.600000000000001</v>
      </c>
      <c r="I215" s="162"/>
      <c r="J215" s="163">
        <f>ROUND(I215*H215,2)</f>
        <v>0</v>
      </c>
      <c r="K215" s="164"/>
      <c r="L215" s="33"/>
      <c r="M215" s="165" t="s">
        <v>1</v>
      </c>
      <c r="N215" s="166" t="s">
        <v>40</v>
      </c>
      <c r="O215" s="58"/>
      <c r="P215" s="167">
        <f>O215*H215</f>
        <v>0</v>
      </c>
      <c r="Q215" s="167">
        <v>0</v>
      </c>
      <c r="R215" s="167">
        <f>Q215*H215</f>
        <v>0</v>
      </c>
      <c r="S215" s="167">
        <v>5.8399999999999997E-3</v>
      </c>
      <c r="T215" s="168">
        <f>S215*H215</f>
        <v>0.102784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69" t="s">
        <v>169</v>
      </c>
      <c r="AT215" s="169" t="s">
        <v>126</v>
      </c>
      <c r="AU215" s="169" t="s">
        <v>82</v>
      </c>
      <c r="AY215" s="17" t="s">
        <v>123</v>
      </c>
      <c r="BE215" s="170">
        <f>IF(N215="základní",J215,0)</f>
        <v>0</v>
      </c>
      <c r="BF215" s="170">
        <f>IF(N215="snížená",J215,0)</f>
        <v>0</v>
      </c>
      <c r="BG215" s="170">
        <f>IF(N215="zákl. přenesená",J215,0)</f>
        <v>0</v>
      </c>
      <c r="BH215" s="170">
        <f>IF(N215="sníž. přenesená",J215,0)</f>
        <v>0</v>
      </c>
      <c r="BI215" s="170">
        <f>IF(N215="nulová",J215,0)</f>
        <v>0</v>
      </c>
      <c r="BJ215" s="17" t="s">
        <v>80</v>
      </c>
      <c r="BK215" s="170">
        <f>ROUND(I215*H215,2)</f>
        <v>0</v>
      </c>
      <c r="BL215" s="17" t="s">
        <v>169</v>
      </c>
      <c r="BM215" s="169" t="s">
        <v>287</v>
      </c>
    </row>
    <row r="216" spans="1:65" s="14" customFormat="1">
      <c r="B216" s="180"/>
      <c r="D216" s="172" t="s">
        <v>132</v>
      </c>
      <c r="E216" s="181" t="s">
        <v>1</v>
      </c>
      <c r="F216" s="182" t="s">
        <v>171</v>
      </c>
      <c r="H216" s="181" t="s">
        <v>1</v>
      </c>
      <c r="I216" s="183"/>
      <c r="L216" s="180"/>
      <c r="M216" s="184"/>
      <c r="N216" s="185"/>
      <c r="O216" s="185"/>
      <c r="P216" s="185"/>
      <c r="Q216" s="185"/>
      <c r="R216" s="185"/>
      <c r="S216" s="185"/>
      <c r="T216" s="186"/>
      <c r="AT216" s="181" t="s">
        <v>132</v>
      </c>
      <c r="AU216" s="181" t="s">
        <v>82</v>
      </c>
      <c r="AV216" s="14" t="s">
        <v>80</v>
      </c>
      <c r="AW216" s="14" t="s">
        <v>32</v>
      </c>
      <c r="AX216" s="14" t="s">
        <v>75</v>
      </c>
      <c r="AY216" s="181" t="s">
        <v>123</v>
      </c>
    </row>
    <row r="217" spans="1:65" s="13" customFormat="1">
      <c r="B217" s="171"/>
      <c r="D217" s="172" t="s">
        <v>132</v>
      </c>
      <c r="E217" s="173" t="s">
        <v>1</v>
      </c>
      <c r="F217" s="174" t="s">
        <v>288</v>
      </c>
      <c r="H217" s="175">
        <v>16.72</v>
      </c>
      <c r="I217" s="176"/>
      <c r="L217" s="171"/>
      <c r="M217" s="177"/>
      <c r="N217" s="178"/>
      <c r="O217" s="178"/>
      <c r="P217" s="178"/>
      <c r="Q217" s="178"/>
      <c r="R217" s="178"/>
      <c r="S217" s="178"/>
      <c r="T217" s="179"/>
      <c r="AT217" s="173" t="s">
        <v>132</v>
      </c>
      <c r="AU217" s="173" t="s">
        <v>82</v>
      </c>
      <c r="AV217" s="13" t="s">
        <v>82</v>
      </c>
      <c r="AW217" s="13" t="s">
        <v>32</v>
      </c>
      <c r="AX217" s="13" t="s">
        <v>75</v>
      </c>
      <c r="AY217" s="173" t="s">
        <v>123</v>
      </c>
    </row>
    <row r="218" spans="1:65" s="13" customFormat="1">
      <c r="B218" s="171"/>
      <c r="D218" s="172" t="s">
        <v>132</v>
      </c>
      <c r="E218" s="173" t="s">
        <v>1</v>
      </c>
      <c r="F218" s="174" t="s">
        <v>289</v>
      </c>
      <c r="H218" s="175">
        <v>0.88</v>
      </c>
      <c r="I218" s="176"/>
      <c r="L218" s="171"/>
      <c r="M218" s="177"/>
      <c r="N218" s="178"/>
      <c r="O218" s="178"/>
      <c r="P218" s="178"/>
      <c r="Q218" s="178"/>
      <c r="R218" s="178"/>
      <c r="S218" s="178"/>
      <c r="T218" s="179"/>
      <c r="AT218" s="173" t="s">
        <v>132</v>
      </c>
      <c r="AU218" s="173" t="s">
        <v>82</v>
      </c>
      <c r="AV218" s="13" t="s">
        <v>82</v>
      </c>
      <c r="AW218" s="13" t="s">
        <v>32</v>
      </c>
      <c r="AX218" s="13" t="s">
        <v>75</v>
      </c>
      <c r="AY218" s="173" t="s">
        <v>123</v>
      </c>
    </row>
    <row r="219" spans="1:65" s="15" customFormat="1">
      <c r="B219" s="187"/>
      <c r="D219" s="172" t="s">
        <v>132</v>
      </c>
      <c r="E219" s="188" t="s">
        <v>1</v>
      </c>
      <c r="F219" s="189" t="s">
        <v>193</v>
      </c>
      <c r="H219" s="190">
        <v>17.599999999999998</v>
      </c>
      <c r="I219" s="191"/>
      <c r="L219" s="187"/>
      <c r="M219" s="192"/>
      <c r="N219" s="193"/>
      <c r="O219" s="193"/>
      <c r="P219" s="193"/>
      <c r="Q219" s="193"/>
      <c r="R219" s="193"/>
      <c r="S219" s="193"/>
      <c r="T219" s="194"/>
      <c r="AT219" s="188" t="s">
        <v>132</v>
      </c>
      <c r="AU219" s="188" t="s">
        <v>82</v>
      </c>
      <c r="AV219" s="15" t="s">
        <v>130</v>
      </c>
      <c r="AW219" s="15" t="s">
        <v>32</v>
      </c>
      <c r="AX219" s="15" t="s">
        <v>80</v>
      </c>
      <c r="AY219" s="188" t="s">
        <v>123</v>
      </c>
    </row>
    <row r="220" spans="1:65" s="2" customFormat="1" ht="16.5" customHeight="1">
      <c r="A220" s="32"/>
      <c r="B220" s="156"/>
      <c r="C220" s="157" t="s">
        <v>290</v>
      </c>
      <c r="D220" s="157" t="s">
        <v>126</v>
      </c>
      <c r="E220" s="158" t="s">
        <v>291</v>
      </c>
      <c r="F220" s="159" t="s">
        <v>292</v>
      </c>
      <c r="G220" s="160" t="s">
        <v>168</v>
      </c>
      <c r="H220" s="161">
        <v>35.6</v>
      </c>
      <c r="I220" s="162"/>
      <c r="J220" s="163">
        <f>ROUND(I220*H220,2)</f>
        <v>0</v>
      </c>
      <c r="K220" s="164"/>
      <c r="L220" s="33"/>
      <c r="M220" s="165" t="s">
        <v>1</v>
      </c>
      <c r="N220" s="166" t="s">
        <v>40</v>
      </c>
      <c r="O220" s="58"/>
      <c r="P220" s="167">
        <f>O220*H220</f>
        <v>0</v>
      </c>
      <c r="Q220" s="167">
        <v>0</v>
      </c>
      <c r="R220" s="167">
        <f>Q220*H220</f>
        <v>0</v>
      </c>
      <c r="S220" s="167">
        <v>6.0499999999999998E-3</v>
      </c>
      <c r="T220" s="168">
        <f>S220*H220</f>
        <v>0.21538000000000002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69" t="s">
        <v>169</v>
      </c>
      <c r="AT220" s="169" t="s">
        <v>126</v>
      </c>
      <c r="AU220" s="169" t="s">
        <v>82</v>
      </c>
      <c r="AY220" s="17" t="s">
        <v>123</v>
      </c>
      <c r="BE220" s="170">
        <f>IF(N220="základní",J220,0)</f>
        <v>0</v>
      </c>
      <c r="BF220" s="170">
        <f>IF(N220="snížená",J220,0)</f>
        <v>0</v>
      </c>
      <c r="BG220" s="170">
        <f>IF(N220="zákl. přenesená",J220,0)</f>
        <v>0</v>
      </c>
      <c r="BH220" s="170">
        <f>IF(N220="sníž. přenesená",J220,0)</f>
        <v>0</v>
      </c>
      <c r="BI220" s="170">
        <f>IF(N220="nulová",J220,0)</f>
        <v>0</v>
      </c>
      <c r="BJ220" s="17" t="s">
        <v>80</v>
      </c>
      <c r="BK220" s="170">
        <f>ROUND(I220*H220,2)</f>
        <v>0</v>
      </c>
      <c r="BL220" s="17" t="s">
        <v>169</v>
      </c>
      <c r="BM220" s="169" t="s">
        <v>293</v>
      </c>
    </row>
    <row r="221" spans="1:65" s="14" customFormat="1">
      <c r="B221" s="180"/>
      <c r="D221" s="172" t="s">
        <v>132</v>
      </c>
      <c r="E221" s="181" t="s">
        <v>1</v>
      </c>
      <c r="F221" s="182" t="s">
        <v>171</v>
      </c>
      <c r="H221" s="181" t="s">
        <v>1</v>
      </c>
      <c r="I221" s="183"/>
      <c r="L221" s="180"/>
      <c r="M221" s="184"/>
      <c r="N221" s="185"/>
      <c r="O221" s="185"/>
      <c r="P221" s="185"/>
      <c r="Q221" s="185"/>
      <c r="R221" s="185"/>
      <c r="S221" s="185"/>
      <c r="T221" s="186"/>
      <c r="AT221" s="181" t="s">
        <v>132</v>
      </c>
      <c r="AU221" s="181" t="s">
        <v>82</v>
      </c>
      <c r="AV221" s="14" t="s">
        <v>80</v>
      </c>
      <c r="AW221" s="14" t="s">
        <v>32</v>
      </c>
      <c r="AX221" s="14" t="s">
        <v>75</v>
      </c>
      <c r="AY221" s="181" t="s">
        <v>123</v>
      </c>
    </row>
    <row r="222" spans="1:65" s="13" customFormat="1">
      <c r="B222" s="171"/>
      <c r="D222" s="172" t="s">
        <v>132</v>
      </c>
      <c r="E222" s="173" t="s">
        <v>1</v>
      </c>
      <c r="F222" s="174" t="s">
        <v>294</v>
      </c>
      <c r="H222" s="175">
        <v>35.6</v>
      </c>
      <c r="I222" s="176"/>
      <c r="L222" s="171"/>
      <c r="M222" s="177"/>
      <c r="N222" s="178"/>
      <c r="O222" s="178"/>
      <c r="P222" s="178"/>
      <c r="Q222" s="178"/>
      <c r="R222" s="178"/>
      <c r="S222" s="178"/>
      <c r="T222" s="179"/>
      <c r="AT222" s="173" t="s">
        <v>132</v>
      </c>
      <c r="AU222" s="173" t="s">
        <v>82</v>
      </c>
      <c r="AV222" s="13" t="s">
        <v>82</v>
      </c>
      <c r="AW222" s="13" t="s">
        <v>32</v>
      </c>
      <c r="AX222" s="13" t="s">
        <v>80</v>
      </c>
      <c r="AY222" s="173" t="s">
        <v>123</v>
      </c>
    </row>
    <row r="223" spans="1:65" s="2" customFormat="1" ht="16.5" customHeight="1">
      <c r="A223" s="32"/>
      <c r="B223" s="156"/>
      <c r="C223" s="157" t="s">
        <v>295</v>
      </c>
      <c r="D223" s="157" t="s">
        <v>126</v>
      </c>
      <c r="E223" s="158" t="s">
        <v>296</v>
      </c>
      <c r="F223" s="159" t="s">
        <v>297</v>
      </c>
      <c r="G223" s="160" t="s">
        <v>168</v>
      </c>
      <c r="H223" s="161">
        <v>27</v>
      </c>
      <c r="I223" s="162"/>
      <c r="J223" s="163">
        <f>ROUND(I223*H223,2)</f>
        <v>0</v>
      </c>
      <c r="K223" s="164"/>
      <c r="L223" s="33"/>
      <c r="M223" s="165" t="s">
        <v>1</v>
      </c>
      <c r="N223" s="166" t="s">
        <v>40</v>
      </c>
      <c r="O223" s="58"/>
      <c r="P223" s="167">
        <f>O223*H223</f>
        <v>0</v>
      </c>
      <c r="Q223" s="167">
        <v>0</v>
      </c>
      <c r="R223" s="167">
        <f>Q223*H223</f>
        <v>0</v>
      </c>
      <c r="S223" s="167">
        <v>3.9399999999999999E-3</v>
      </c>
      <c r="T223" s="168">
        <f>S223*H223</f>
        <v>0.10638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69" t="s">
        <v>169</v>
      </c>
      <c r="AT223" s="169" t="s">
        <v>126</v>
      </c>
      <c r="AU223" s="169" t="s">
        <v>82</v>
      </c>
      <c r="AY223" s="17" t="s">
        <v>123</v>
      </c>
      <c r="BE223" s="170">
        <f>IF(N223="základní",J223,0)</f>
        <v>0</v>
      </c>
      <c r="BF223" s="170">
        <f>IF(N223="snížená",J223,0)</f>
        <v>0</v>
      </c>
      <c r="BG223" s="170">
        <f>IF(N223="zákl. přenesená",J223,0)</f>
        <v>0</v>
      </c>
      <c r="BH223" s="170">
        <f>IF(N223="sníž. přenesená",J223,0)</f>
        <v>0</v>
      </c>
      <c r="BI223" s="170">
        <f>IF(N223="nulová",J223,0)</f>
        <v>0</v>
      </c>
      <c r="BJ223" s="17" t="s">
        <v>80</v>
      </c>
      <c r="BK223" s="170">
        <f>ROUND(I223*H223,2)</f>
        <v>0</v>
      </c>
      <c r="BL223" s="17" t="s">
        <v>169</v>
      </c>
      <c r="BM223" s="169" t="s">
        <v>298</v>
      </c>
    </row>
    <row r="224" spans="1:65" s="14" customFormat="1">
      <c r="B224" s="180"/>
      <c r="D224" s="172" t="s">
        <v>132</v>
      </c>
      <c r="E224" s="181" t="s">
        <v>1</v>
      </c>
      <c r="F224" s="182" t="s">
        <v>171</v>
      </c>
      <c r="H224" s="181" t="s">
        <v>1</v>
      </c>
      <c r="I224" s="183"/>
      <c r="L224" s="180"/>
      <c r="M224" s="184"/>
      <c r="N224" s="185"/>
      <c r="O224" s="185"/>
      <c r="P224" s="185"/>
      <c r="Q224" s="185"/>
      <c r="R224" s="185"/>
      <c r="S224" s="185"/>
      <c r="T224" s="186"/>
      <c r="AT224" s="181" t="s">
        <v>132</v>
      </c>
      <c r="AU224" s="181" t="s">
        <v>82</v>
      </c>
      <c r="AV224" s="14" t="s">
        <v>80</v>
      </c>
      <c r="AW224" s="14" t="s">
        <v>32</v>
      </c>
      <c r="AX224" s="14" t="s">
        <v>75</v>
      </c>
      <c r="AY224" s="181" t="s">
        <v>123</v>
      </c>
    </row>
    <row r="225" spans="1:65" s="13" customFormat="1">
      <c r="B225" s="171"/>
      <c r="D225" s="172" t="s">
        <v>132</v>
      </c>
      <c r="E225" s="173" t="s">
        <v>1</v>
      </c>
      <c r="F225" s="174" t="s">
        <v>299</v>
      </c>
      <c r="H225" s="175">
        <v>27</v>
      </c>
      <c r="I225" s="176"/>
      <c r="L225" s="171"/>
      <c r="M225" s="177"/>
      <c r="N225" s="178"/>
      <c r="O225" s="178"/>
      <c r="P225" s="178"/>
      <c r="Q225" s="178"/>
      <c r="R225" s="178"/>
      <c r="S225" s="178"/>
      <c r="T225" s="179"/>
      <c r="AT225" s="173" t="s">
        <v>132</v>
      </c>
      <c r="AU225" s="173" t="s">
        <v>82</v>
      </c>
      <c r="AV225" s="13" t="s">
        <v>82</v>
      </c>
      <c r="AW225" s="13" t="s">
        <v>32</v>
      </c>
      <c r="AX225" s="13" t="s">
        <v>80</v>
      </c>
      <c r="AY225" s="173" t="s">
        <v>123</v>
      </c>
    </row>
    <row r="226" spans="1:65" s="2" customFormat="1" ht="24" customHeight="1">
      <c r="A226" s="32"/>
      <c r="B226" s="156"/>
      <c r="C226" s="157" t="s">
        <v>204</v>
      </c>
      <c r="D226" s="157" t="s">
        <v>126</v>
      </c>
      <c r="E226" s="158" t="s">
        <v>300</v>
      </c>
      <c r="F226" s="159" t="s">
        <v>301</v>
      </c>
      <c r="G226" s="160" t="s">
        <v>129</v>
      </c>
      <c r="H226" s="161">
        <v>280</v>
      </c>
      <c r="I226" s="162"/>
      <c r="J226" s="163">
        <f>ROUND(I226*H226,2)</f>
        <v>0</v>
      </c>
      <c r="K226" s="164"/>
      <c r="L226" s="33"/>
      <c r="M226" s="165" t="s">
        <v>1</v>
      </c>
      <c r="N226" s="166" t="s">
        <v>40</v>
      </c>
      <c r="O226" s="58"/>
      <c r="P226" s="167">
        <f>O226*H226</f>
        <v>0</v>
      </c>
      <c r="Q226" s="167">
        <v>2.6800000000000001E-3</v>
      </c>
      <c r="R226" s="167">
        <f>Q226*H226</f>
        <v>0.75040000000000007</v>
      </c>
      <c r="S226" s="167">
        <v>0</v>
      </c>
      <c r="T226" s="168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69" t="s">
        <v>169</v>
      </c>
      <c r="AT226" s="169" t="s">
        <v>126</v>
      </c>
      <c r="AU226" s="169" t="s">
        <v>82</v>
      </c>
      <c r="AY226" s="17" t="s">
        <v>123</v>
      </c>
      <c r="BE226" s="170">
        <f>IF(N226="základní",J226,0)</f>
        <v>0</v>
      </c>
      <c r="BF226" s="170">
        <f>IF(N226="snížená",J226,0)</f>
        <v>0</v>
      </c>
      <c r="BG226" s="170">
        <f>IF(N226="zákl. přenesená",J226,0)</f>
        <v>0</v>
      </c>
      <c r="BH226" s="170">
        <f>IF(N226="sníž. přenesená",J226,0)</f>
        <v>0</v>
      </c>
      <c r="BI226" s="170">
        <f>IF(N226="nulová",J226,0)</f>
        <v>0</v>
      </c>
      <c r="BJ226" s="17" t="s">
        <v>80</v>
      </c>
      <c r="BK226" s="170">
        <f>ROUND(I226*H226,2)</f>
        <v>0</v>
      </c>
      <c r="BL226" s="17" t="s">
        <v>169</v>
      </c>
      <c r="BM226" s="169" t="s">
        <v>302</v>
      </c>
    </row>
    <row r="227" spans="1:65" s="14" customFormat="1">
      <c r="B227" s="180"/>
      <c r="D227" s="172" t="s">
        <v>132</v>
      </c>
      <c r="E227" s="181" t="s">
        <v>1</v>
      </c>
      <c r="F227" s="182" t="s">
        <v>176</v>
      </c>
      <c r="H227" s="181" t="s">
        <v>1</v>
      </c>
      <c r="I227" s="183"/>
      <c r="L227" s="180"/>
      <c r="M227" s="184"/>
      <c r="N227" s="185"/>
      <c r="O227" s="185"/>
      <c r="P227" s="185"/>
      <c r="Q227" s="185"/>
      <c r="R227" s="185"/>
      <c r="S227" s="185"/>
      <c r="T227" s="186"/>
      <c r="AT227" s="181" t="s">
        <v>132</v>
      </c>
      <c r="AU227" s="181" t="s">
        <v>82</v>
      </c>
      <c r="AV227" s="14" t="s">
        <v>80</v>
      </c>
      <c r="AW227" s="14" t="s">
        <v>32</v>
      </c>
      <c r="AX227" s="14" t="s">
        <v>75</v>
      </c>
      <c r="AY227" s="181" t="s">
        <v>123</v>
      </c>
    </row>
    <row r="228" spans="1:65" s="14" customFormat="1">
      <c r="B228" s="180"/>
      <c r="D228" s="172" t="s">
        <v>132</v>
      </c>
      <c r="E228" s="181" t="s">
        <v>1</v>
      </c>
      <c r="F228" s="182" t="s">
        <v>303</v>
      </c>
      <c r="H228" s="181" t="s">
        <v>1</v>
      </c>
      <c r="I228" s="183"/>
      <c r="L228" s="180"/>
      <c r="M228" s="184"/>
      <c r="N228" s="185"/>
      <c r="O228" s="185"/>
      <c r="P228" s="185"/>
      <c r="Q228" s="185"/>
      <c r="R228" s="185"/>
      <c r="S228" s="185"/>
      <c r="T228" s="186"/>
      <c r="AT228" s="181" t="s">
        <v>132</v>
      </c>
      <c r="AU228" s="181" t="s">
        <v>82</v>
      </c>
      <c r="AV228" s="14" t="s">
        <v>80</v>
      </c>
      <c r="AW228" s="14" t="s">
        <v>32</v>
      </c>
      <c r="AX228" s="14" t="s">
        <v>75</v>
      </c>
      <c r="AY228" s="181" t="s">
        <v>123</v>
      </c>
    </row>
    <row r="229" spans="1:65" s="13" customFormat="1">
      <c r="B229" s="171"/>
      <c r="D229" s="172" t="s">
        <v>132</v>
      </c>
      <c r="E229" s="173" t="s">
        <v>1</v>
      </c>
      <c r="F229" s="174" t="s">
        <v>211</v>
      </c>
      <c r="H229" s="175">
        <v>280</v>
      </c>
      <c r="I229" s="176"/>
      <c r="L229" s="171"/>
      <c r="M229" s="177"/>
      <c r="N229" s="178"/>
      <c r="O229" s="178"/>
      <c r="P229" s="178"/>
      <c r="Q229" s="178"/>
      <c r="R229" s="178"/>
      <c r="S229" s="178"/>
      <c r="T229" s="179"/>
      <c r="AT229" s="173" t="s">
        <v>132</v>
      </c>
      <c r="AU229" s="173" t="s">
        <v>82</v>
      </c>
      <c r="AV229" s="13" t="s">
        <v>82</v>
      </c>
      <c r="AW229" s="13" t="s">
        <v>32</v>
      </c>
      <c r="AX229" s="13" t="s">
        <v>80</v>
      </c>
      <c r="AY229" s="173" t="s">
        <v>123</v>
      </c>
    </row>
    <row r="230" spans="1:65" s="2" customFormat="1" ht="16.5" customHeight="1">
      <c r="A230" s="32"/>
      <c r="B230" s="156"/>
      <c r="C230" s="157" t="s">
        <v>304</v>
      </c>
      <c r="D230" s="157" t="s">
        <v>126</v>
      </c>
      <c r="E230" s="158" t="s">
        <v>305</v>
      </c>
      <c r="F230" s="159" t="s">
        <v>306</v>
      </c>
      <c r="G230" s="160" t="s">
        <v>168</v>
      </c>
      <c r="H230" s="161">
        <v>34.08</v>
      </c>
      <c r="I230" s="162"/>
      <c r="J230" s="163">
        <f>ROUND(I230*H230,2)</f>
        <v>0</v>
      </c>
      <c r="K230" s="164"/>
      <c r="L230" s="33"/>
      <c r="M230" s="165" t="s">
        <v>1</v>
      </c>
      <c r="N230" s="166" t="s">
        <v>40</v>
      </c>
      <c r="O230" s="58"/>
      <c r="P230" s="167">
        <f>O230*H230</f>
        <v>0</v>
      </c>
      <c r="Q230" s="167">
        <v>2.99E-3</v>
      </c>
      <c r="R230" s="167">
        <f>Q230*H230</f>
        <v>0.1018992</v>
      </c>
      <c r="S230" s="167">
        <v>0</v>
      </c>
      <c r="T230" s="168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69" t="s">
        <v>169</v>
      </c>
      <c r="AT230" s="169" t="s">
        <v>126</v>
      </c>
      <c r="AU230" s="169" t="s">
        <v>82</v>
      </c>
      <c r="AY230" s="17" t="s">
        <v>123</v>
      </c>
      <c r="BE230" s="170">
        <f>IF(N230="základní",J230,0)</f>
        <v>0</v>
      </c>
      <c r="BF230" s="170">
        <f>IF(N230="snížená",J230,0)</f>
        <v>0</v>
      </c>
      <c r="BG230" s="170">
        <f>IF(N230="zákl. přenesená",J230,0)</f>
        <v>0</v>
      </c>
      <c r="BH230" s="170">
        <f>IF(N230="sníž. přenesená",J230,0)</f>
        <v>0</v>
      </c>
      <c r="BI230" s="170">
        <f>IF(N230="nulová",J230,0)</f>
        <v>0</v>
      </c>
      <c r="BJ230" s="17" t="s">
        <v>80</v>
      </c>
      <c r="BK230" s="170">
        <f>ROUND(I230*H230,2)</f>
        <v>0</v>
      </c>
      <c r="BL230" s="17" t="s">
        <v>169</v>
      </c>
      <c r="BM230" s="169" t="s">
        <v>307</v>
      </c>
    </row>
    <row r="231" spans="1:65" s="14" customFormat="1">
      <c r="B231" s="180"/>
      <c r="D231" s="172" t="s">
        <v>132</v>
      </c>
      <c r="E231" s="181" t="s">
        <v>1</v>
      </c>
      <c r="F231" s="182" t="s">
        <v>308</v>
      </c>
      <c r="H231" s="181" t="s">
        <v>1</v>
      </c>
      <c r="I231" s="183"/>
      <c r="L231" s="180"/>
      <c r="M231" s="184"/>
      <c r="N231" s="185"/>
      <c r="O231" s="185"/>
      <c r="P231" s="185"/>
      <c r="Q231" s="185"/>
      <c r="R231" s="185"/>
      <c r="S231" s="185"/>
      <c r="T231" s="186"/>
      <c r="AT231" s="181" t="s">
        <v>132</v>
      </c>
      <c r="AU231" s="181" t="s">
        <v>82</v>
      </c>
      <c r="AV231" s="14" t="s">
        <v>80</v>
      </c>
      <c r="AW231" s="14" t="s">
        <v>32</v>
      </c>
      <c r="AX231" s="14" t="s">
        <v>75</v>
      </c>
      <c r="AY231" s="181" t="s">
        <v>123</v>
      </c>
    </row>
    <row r="232" spans="1:65" s="14" customFormat="1">
      <c r="B232" s="180"/>
      <c r="D232" s="172" t="s">
        <v>132</v>
      </c>
      <c r="E232" s="181" t="s">
        <v>1</v>
      </c>
      <c r="F232" s="182" t="s">
        <v>309</v>
      </c>
      <c r="H232" s="181" t="s">
        <v>1</v>
      </c>
      <c r="I232" s="183"/>
      <c r="L232" s="180"/>
      <c r="M232" s="184"/>
      <c r="N232" s="185"/>
      <c r="O232" s="185"/>
      <c r="P232" s="185"/>
      <c r="Q232" s="185"/>
      <c r="R232" s="185"/>
      <c r="S232" s="185"/>
      <c r="T232" s="186"/>
      <c r="AT232" s="181" t="s">
        <v>132</v>
      </c>
      <c r="AU232" s="181" t="s">
        <v>82</v>
      </c>
      <c r="AV232" s="14" t="s">
        <v>80</v>
      </c>
      <c r="AW232" s="14" t="s">
        <v>32</v>
      </c>
      <c r="AX232" s="14" t="s">
        <v>75</v>
      </c>
      <c r="AY232" s="181" t="s">
        <v>123</v>
      </c>
    </row>
    <row r="233" spans="1:65" s="13" customFormat="1">
      <c r="B233" s="171"/>
      <c r="D233" s="172" t="s">
        <v>132</v>
      </c>
      <c r="E233" s="173" t="s">
        <v>1</v>
      </c>
      <c r="F233" s="174" t="s">
        <v>310</v>
      </c>
      <c r="H233" s="175">
        <v>34.08</v>
      </c>
      <c r="I233" s="176"/>
      <c r="L233" s="171"/>
      <c r="M233" s="177"/>
      <c r="N233" s="178"/>
      <c r="O233" s="178"/>
      <c r="P233" s="178"/>
      <c r="Q233" s="178"/>
      <c r="R233" s="178"/>
      <c r="S233" s="178"/>
      <c r="T233" s="179"/>
      <c r="AT233" s="173" t="s">
        <v>132</v>
      </c>
      <c r="AU233" s="173" t="s">
        <v>82</v>
      </c>
      <c r="AV233" s="13" t="s">
        <v>82</v>
      </c>
      <c r="AW233" s="13" t="s">
        <v>32</v>
      </c>
      <c r="AX233" s="13" t="s">
        <v>80</v>
      </c>
      <c r="AY233" s="173" t="s">
        <v>123</v>
      </c>
    </row>
    <row r="234" spans="1:65" s="2" customFormat="1" ht="24" customHeight="1">
      <c r="A234" s="32"/>
      <c r="B234" s="156"/>
      <c r="C234" s="157" t="s">
        <v>311</v>
      </c>
      <c r="D234" s="157" t="s">
        <v>126</v>
      </c>
      <c r="E234" s="158" t="s">
        <v>312</v>
      </c>
      <c r="F234" s="159" t="s">
        <v>313</v>
      </c>
      <c r="G234" s="160" t="s">
        <v>168</v>
      </c>
      <c r="H234" s="161">
        <v>34.08</v>
      </c>
      <c r="I234" s="162"/>
      <c r="J234" s="163">
        <f>ROUND(I234*H234,2)</f>
        <v>0</v>
      </c>
      <c r="K234" s="164"/>
      <c r="L234" s="33"/>
      <c r="M234" s="165" t="s">
        <v>1</v>
      </c>
      <c r="N234" s="166" t="s">
        <v>40</v>
      </c>
      <c r="O234" s="58"/>
      <c r="P234" s="167">
        <f>O234*H234</f>
        <v>0</v>
      </c>
      <c r="Q234" s="167">
        <v>4.0999999999999999E-4</v>
      </c>
      <c r="R234" s="167">
        <f>Q234*H234</f>
        <v>1.3972799999999999E-2</v>
      </c>
      <c r="S234" s="167">
        <v>0</v>
      </c>
      <c r="T234" s="168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69" t="s">
        <v>169</v>
      </c>
      <c r="AT234" s="169" t="s">
        <v>126</v>
      </c>
      <c r="AU234" s="169" t="s">
        <v>82</v>
      </c>
      <c r="AY234" s="17" t="s">
        <v>123</v>
      </c>
      <c r="BE234" s="170">
        <f>IF(N234="základní",J234,0)</f>
        <v>0</v>
      </c>
      <c r="BF234" s="170">
        <f>IF(N234="snížená",J234,0)</f>
        <v>0</v>
      </c>
      <c r="BG234" s="170">
        <f>IF(N234="zákl. přenesená",J234,0)</f>
        <v>0</v>
      </c>
      <c r="BH234" s="170">
        <f>IF(N234="sníž. přenesená",J234,0)</f>
        <v>0</v>
      </c>
      <c r="BI234" s="170">
        <f>IF(N234="nulová",J234,0)</f>
        <v>0</v>
      </c>
      <c r="BJ234" s="17" t="s">
        <v>80</v>
      </c>
      <c r="BK234" s="170">
        <f>ROUND(I234*H234,2)</f>
        <v>0</v>
      </c>
      <c r="BL234" s="17" t="s">
        <v>169</v>
      </c>
      <c r="BM234" s="169" t="s">
        <v>314</v>
      </c>
    </row>
    <row r="235" spans="1:65" s="14" customFormat="1">
      <c r="B235" s="180"/>
      <c r="D235" s="172" t="s">
        <v>132</v>
      </c>
      <c r="E235" s="181" t="s">
        <v>1</v>
      </c>
      <c r="F235" s="182" t="s">
        <v>315</v>
      </c>
      <c r="H235" s="181" t="s">
        <v>1</v>
      </c>
      <c r="I235" s="183"/>
      <c r="L235" s="180"/>
      <c r="M235" s="184"/>
      <c r="N235" s="185"/>
      <c r="O235" s="185"/>
      <c r="P235" s="185"/>
      <c r="Q235" s="185"/>
      <c r="R235" s="185"/>
      <c r="S235" s="185"/>
      <c r="T235" s="186"/>
      <c r="AT235" s="181" t="s">
        <v>132</v>
      </c>
      <c r="AU235" s="181" t="s">
        <v>82</v>
      </c>
      <c r="AV235" s="14" t="s">
        <v>80</v>
      </c>
      <c r="AW235" s="14" t="s">
        <v>32</v>
      </c>
      <c r="AX235" s="14" t="s">
        <v>75</v>
      </c>
      <c r="AY235" s="181" t="s">
        <v>123</v>
      </c>
    </row>
    <row r="236" spans="1:65" s="14" customFormat="1">
      <c r="B236" s="180"/>
      <c r="D236" s="172" t="s">
        <v>132</v>
      </c>
      <c r="E236" s="181" t="s">
        <v>1</v>
      </c>
      <c r="F236" s="182" t="s">
        <v>316</v>
      </c>
      <c r="H236" s="181" t="s">
        <v>1</v>
      </c>
      <c r="I236" s="183"/>
      <c r="L236" s="180"/>
      <c r="M236" s="184"/>
      <c r="N236" s="185"/>
      <c r="O236" s="185"/>
      <c r="P236" s="185"/>
      <c r="Q236" s="185"/>
      <c r="R236" s="185"/>
      <c r="S236" s="185"/>
      <c r="T236" s="186"/>
      <c r="AT236" s="181" t="s">
        <v>132</v>
      </c>
      <c r="AU236" s="181" t="s">
        <v>82</v>
      </c>
      <c r="AV236" s="14" t="s">
        <v>80</v>
      </c>
      <c r="AW236" s="14" t="s">
        <v>32</v>
      </c>
      <c r="AX236" s="14" t="s">
        <v>75</v>
      </c>
      <c r="AY236" s="181" t="s">
        <v>123</v>
      </c>
    </row>
    <row r="237" spans="1:65" s="13" customFormat="1">
      <c r="B237" s="171"/>
      <c r="D237" s="172" t="s">
        <v>132</v>
      </c>
      <c r="E237" s="173" t="s">
        <v>1</v>
      </c>
      <c r="F237" s="174" t="s">
        <v>317</v>
      </c>
      <c r="H237" s="175">
        <v>34.08</v>
      </c>
      <c r="I237" s="176"/>
      <c r="L237" s="171"/>
      <c r="M237" s="177"/>
      <c r="N237" s="178"/>
      <c r="O237" s="178"/>
      <c r="P237" s="178"/>
      <c r="Q237" s="178"/>
      <c r="R237" s="178"/>
      <c r="S237" s="178"/>
      <c r="T237" s="179"/>
      <c r="AT237" s="173" t="s">
        <v>132</v>
      </c>
      <c r="AU237" s="173" t="s">
        <v>82</v>
      </c>
      <c r="AV237" s="13" t="s">
        <v>82</v>
      </c>
      <c r="AW237" s="13" t="s">
        <v>32</v>
      </c>
      <c r="AX237" s="13" t="s">
        <v>80</v>
      </c>
      <c r="AY237" s="173" t="s">
        <v>123</v>
      </c>
    </row>
    <row r="238" spans="1:65" s="2" customFormat="1" ht="24" customHeight="1">
      <c r="A238" s="32"/>
      <c r="B238" s="156"/>
      <c r="C238" s="157" t="s">
        <v>318</v>
      </c>
      <c r="D238" s="157" t="s">
        <v>126</v>
      </c>
      <c r="E238" s="158" t="s">
        <v>319</v>
      </c>
      <c r="F238" s="159" t="s">
        <v>320</v>
      </c>
      <c r="G238" s="160" t="s">
        <v>168</v>
      </c>
      <c r="H238" s="161">
        <v>73.86</v>
      </c>
      <c r="I238" s="162"/>
      <c r="J238" s="163">
        <f>ROUND(I238*H238,2)</f>
        <v>0</v>
      </c>
      <c r="K238" s="164"/>
      <c r="L238" s="33"/>
      <c r="M238" s="165" t="s">
        <v>1</v>
      </c>
      <c r="N238" s="166" t="s">
        <v>40</v>
      </c>
      <c r="O238" s="58"/>
      <c r="P238" s="167">
        <f>O238*H238</f>
        <v>0</v>
      </c>
      <c r="Q238" s="167">
        <v>5.9000000000000003E-4</v>
      </c>
      <c r="R238" s="167">
        <f>Q238*H238</f>
        <v>4.3577400000000002E-2</v>
      </c>
      <c r="S238" s="167">
        <v>0</v>
      </c>
      <c r="T238" s="168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69" t="s">
        <v>169</v>
      </c>
      <c r="AT238" s="169" t="s">
        <v>126</v>
      </c>
      <c r="AU238" s="169" t="s">
        <v>82</v>
      </c>
      <c r="AY238" s="17" t="s">
        <v>123</v>
      </c>
      <c r="BE238" s="170">
        <f>IF(N238="základní",J238,0)</f>
        <v>0</v>
      </c>
      <c r="BF238" s="170">
        <f>IF(N238="snížená",J238,0)</f>
        <v>0</v>
      </c>
      <c r="BG238" s="170">
        <f>IF(N238="zákl. přenesená",J238,0)</f>
        <v>0</v>
      </c>
      <c r="BH238" s="170">
        <f>IF(N238="sníž. přenesená",J238,0)</f>
        <v>0</v>
      </c>
      <c r="BI238" s="170">
        <f>IF(N238="nulová",J238,0)</f>
        <v>0</v>
      </c>
      <c r="BJ238" s="17" t="s">
        <v>80</v>
      </c>
      <c r="BK238" s="170">
        <f>ROUND(I238*H238,2)</f>
        <v>0</v>
      </c>
      <c r="BL238" s="17" t="s">
        <v>169</v>
      </c>
      <c r="BM238" s="169" t="s">
        <v>321</v>
      </c>
    </row>
    <row r="239" spans="1:65" s="14" customFormat="1">
      <c r="B239" s="180"/>
      <c r="D239" s="172" t="s">
        <v>132</v>
      </c>
      <c r="E239" s="181" t="s">
        <v>1</v>
      </c>
      <c r="F239" s="182" t="s">
        <v>189</v>
      </c>
      <c r="H239" s="181" t="s">
        <v>1</v>
      </c>
      <c r="I239" s="183"/>
      <c r="L239" s="180"/>
      <c r="M239" s="184"/>
      <c r="N239" s="185"/>
      <c r="O239" s="185"/>
      <c r="P239" s="185"/>
      <c r="Q239" s="185"/>
      <c r="R239" s="185"/>
      <c r="S239" s="185"/>
      <c r="T239" s="186"/>
      <c r="AT239" s="181" t="s">
        <v>132</v>
      </c>
      <c r="AU239" s="181" t="s">
        <v>82</v>
      </c>
      <c r="AV239" s="14" t="s">
        <v>80</v>
      </c>
      <c r="AW239" s="14" t="s">
        <v>32</v>
      </c>
      <c r="AX239" s="14" t="s">
        <v>75</v>
      </c>
      <c r="AY239" s="181" t="s">
        <v>123</v>
      </c>
    </row>
    <row r="240" spans="1:65" s="13" customFormat="1">
      <c r="B240" s="171"/>
      <c r="D240" s="172" t="s">
        <v>132</v>
      </c>
      <c r="E240" s="173" t="s">
        <v>1</v>
      </c>
      <c r="F240" s="174" t="s">
        <v>322</v>
      </c>
      <c r="H240" s="175">
        <v>34.08</v>
      </c>
      <c r="I240" s="176"/>
      <c r="L240" s="171"/>
      <c r="M240" s="177"/>
      <c r="N240" s="178"/>
      <c r="O240" s="178"/>
      <c r="P240" s="178"/>
      <c r="Q240" s="178"/>
      <c r="R240" s="178"/>
      <c r="S240" s="178"/>
      <c r="T240" s="179"/>
      <c r="AT240" s="173" t="s">
        <v>132</v>
      </c>
      <c r="AU240" s="173" t="s">
        <v>82</v>
      </c>
      <c r="AV240" s="13" t="s">
        <v>82</v>
      </c>
      <c r="AW240" s="13" t="s">
        <v>32</v>
      </c>
      <c r="AX240" s="13" t="s">
        <v>75</v>
      </c>
      <c r="AY240" s="173" t="s">
        <v>123</v>
      </c>
    </row>
    <row r="241" spans="1:65" s="13" customFormat="1">
      <c r="B241" s="171"/>
      <c r="D241" s="172" t="s">
        <v>132</v>
      </c>
      <c r="E241" s="173" t="s">
        <v>1</v>
      </c>
      <c r="F241" s="174" t="s">
        <v>323</v>
      </c>
      <c r="H241" s="175">
        <v>34.08</v>
      </c>
      <c r="I241" s="176"/>
      <c r="L241" s="171"/>
      <c r="M241" s="177"/>
      <c r="N241" s="178"/>
      <c r="O241" s="178"/>
      <c r="P241" s="178"/>
      <c r="Q241" s="178"/>
      <c r="R241" s="178"/>
      <c r="S241" s="178"/>
      <c r="T241" s="179"/>
      <c r="AT241" s="173" t="s">
        <v>132</v>
      </c>
      <c r="AU241" s="173" t="s">
        <v>82</v>
      </c>
      <c r="AV241" s="13" t="s">
        <v>82</v>
      </c>
      <c r="AW241" s="13" t="s">
        <v>32</v>
      </c>
      <c r="AX241" s="13" t="s">
        <v>75</v>
      </c>
      <c r="AY241" s="173" t="s">
        <v>123</v>
      </c>
    </row>
    <row r="242" spans="1:65" s="13" customFormat="1">
      <c r="B242" s="171"/>
      <c r="D242" s="172" t="s">
        <v>132</v>
      </c>
      <c r="E242" s="173" t="s">
        <v>1</v>
      </c>
      <c r="F242" s="174" t="s">
        <v>324</v>
      </c>
      <c r="H242" s="175">
        <v>5.7</v>
      </c>
      <c r="I242" s="176"/>
      <c r="L242" s="171"/>
      <c r="M242" s="177"/>
      <c r="N242" s="178"/>
      <c r="O242" s="178"/>
      <c r="P242" s="178"/>
      <c r="Q242" s="178"/>
      <c r="R242" s="178"/>
      <c r="S242" s="178"/>
      <c r="T242" s="179"/>
      <c r="AT242" s="173" t="s">
        <v>132</v>
      </c>
      <c r="AU242" s="173" t="s">
        <v>82</v>
      </c>
      <c r="AV242" s="13" t="s">
        <v>82</v>
      </c>
      <c r="AW242" s="13" t="s">
        <v>32</v>
      </c>
      <c r="AX242" s="13" t="s">
        <v>75</v>
      </c>
      <c r="AY242" s="173" t="s">
        <v>123</v>
      </c>
    </row>
    <row r="243" spans="1:65" s="15" customFormat="1">
      <c r="B243" s="187"/>
      <c r="D243" s="172" t="s">
        <v>132</v>
      </c>
      <c r="E243" s="188" t="s">
        <v>1</v>
      </c>
      <c r="F243" s="189" t="s">
        <v>193</v>
      </c>
      <c r="H243" s="190">
        <v>73.86</v>
      </c>
      <c r="I243" s="191"/>
      <c r="L243" s="187"/>
      <c r="M243" s="192"/>
      <c r="N243" s="193"/>
      <c r="O243" s="193"/>
      <c r="P243" s="193"/>
      <c r="Q243" s="193"/>
      <c r="R243" s="193"/>
      <c r="S243" s="193"/>
      <c r="T243" s="194"/>
      <c r="AT243" s="188" t="s">
        <v>132</v>
      </c>
      <c r="AU243" s="188" t="s">
        <v>82</v>
      </c>
      <c r="AV243" s="15" t="s">
        <v>130</v>
      </c>
      <c r="AW243" s="15" t="s">
        <v>32</v>
      </c>
      <c r="AX243" s="15" t="s">
        <v>80</v>
      </c>
      <c r="AY243" s="188" t="s">
        <v>123</v>
      </c>
    </row>
    <row r="244" spans="1:65" s="2" customFormat="1" ht="24" customHeight="1">
      <c r="A244" s="32"/>
      <c r="B244" s="156"/>
      <c r="C244" s="157" t="s">
        <v>325</v>
      </c>
      <c r="D244" s="157" t="s">
        <v>126</v>
      </c>
      <c r="E244" s="158" t="s">
        <v>326</v>
      </c>
      <c r="F244" s="159" t="s">
        <v>327</v>
      </c>
      <c r="G244" s="160" t="s">
        <v>168</v>
      </c>
      <c r="H244" s="161">
        <v>34.08</v>
      </c>
      <c r="I244" s="162"/>
      <c r="J244" s="163">
        <f>ROUND(I244*H244,2)</f>
        <v>0</v>
      </c>
      <c r="K244" s="164"/>
      <c r="L244" s="33"/>
      <c r="M244" s="165" t="s">
        <v>1</v>
      </c>
      <c r="N244" s="166" t="s">
        <v>40</v>
      </c>
      <c r="O244" s="58"/>
      <c r="P244" s="167">
        <f>O244*H244</f>
        <v>0</v>
      </c>
      <c r="Q244" s="167">
        <v>7.6000000000000004E-4</v>
      </c>
      <c r="R244" s="167">
        <f>Q244*H244</f>
        <v>2.5900800000000002E-2</v>
      </c>
      <c r="S244" s="167">
        <v>0</v>
      </c>
      <c r="T244" s="168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69" t="s">
        <v>169</v>
      </c>
      <c r="AT244" s="169" t="s">
        <v>126</v>
      </c>
      <c r="AU244" s="169" t="s">
        <v>82</v>
      </c>
      <c r="AY244" s="17" t="s">
        <v>123</v>
      </c>
      <c r="BE244" s="170">
        <f>IF(N244="základní",J244,0)</f>
        <v>0</v>
      </c>
      <c r="BF244" s="170">
        <f>IF(N244="snížená",J244,0)</f>
        <v>0</v>
      </c>
      <c r="BG244" s="170">
        <f>IF(N244="zákl. přenesená",J244,0)</f>
        <v>0</v>
      </c>
      <c r="BH244" s="170">
        <f>IF(N244="sníž. přenesená",J244,0)</f>
        <v>0</v>
      </c>
      <c r="BI244" s="170">
        <f>IF(N244="nulová",J244,0)</f>
        <v>0</v>
      </c>
      <c r="BJ244" s="17" t="s">
        <v>80</v>
      </c>
      <c r="BK244" s="170">
        <f>ROUND(I244*H244,2)</f>
        <v>0</v>
      </c>
      <c r="BL244" s="17" t="s">
        <v>169</v>
      </c>
      <c r="BM244" s="169" t="s">
        <v>328</v>
      </c>
    </row>
    <row r="245" spans="1:65" s="14" customFormat="1">
      <c r="B245" s="180"/>
      <c r="D245" s="172" t="s">
        <v>132</v>
      </c>
      <c r="E245" s="181" t="s">
        <v>1</v>
      </c>
      <c r="F245" s="182" t="s">
        <v>329</v>
      </c>
      <c r="H245" s="181" t="s">
        <v>1</v>
      </c>
      <c r="I245" s="183"/>
      <c r="L245" s="180"/>
      <c r="M245" s="184"/>
      <c r="N245" s="185"/>
      <c r="O245" s="185"/>
      <c r="P245" s="185"/>
      <c r="Q245" s="185"/>
      <c r="R245" s="185"/>
      <c r="S245" s="185"/>
      <c r="T245" s="186"/>
      <c r="AT245" s="181" t="s">
        <v>132</v>
      </c>
      <c r="AU245" s="181" t="s">
        <v>82</v>
      </c>
      <c r="AV245" s="14" t="s">
        <v>80</v>
      </c>
      <c r="AW245" s="14" t="s">
        <v>32</v>
      </c>
      <c r="AX245" s="14" t="s">
        <v>75</v>
      </c>
      <c r="AY245" s="181" t="s">
        <v>123</v>
      </c>
    </row>
    <row r="246" spans="1:65" s="13" customFormat="1">
      <c r="B246" s="171"/>
      <c r="D246" s="172" t="s">
        <v>132</v>
      </c>
      <c r="E246" s="173" t="s">
        <v>1</v>
      </c>
      <c r="F246" s="174" t="s">
        <v>330</v>
      </c>
      <c r="H246" s="175">
        <v>34.08</v>
      </c>
      <c r="I246" s="176"/>
      <c r="L246" s="171"/>
      <c r="M246" s="177"/>
      <c r="N246" s="178"/>
      <c r="O246" s="178"/>
      <c r="P246" s="178"/>
      <c r="Q246" s="178"/>
      <c r="R246" s="178"/>
      <c r="S246" s="178"/>
      <c r="T246" s="179"/>
      <c r="AT246" s="173" t="s">
        <v>132</v>
      </c>
      <c r="AU246" s="173" t="s">
        <v>82</v>
      </c>
      <c r="AV246" s="13" t="s">
        <v>82</v>
      </c>
      <c r="AW246" s="13" t="s">
        <v>32</v>
      </c>
      <c r="AX246" s="13" t="s">
        <v>80</v>
      </c>
      <c r="AY246" s="173" t="s">
        <v>123</v>
      </c>
    </row>
    <row r="247" spans="1:65" s="2" customFormat="1" ht="24" customHeight="1">
      <c r="A247" s="32"/>
      <c r="B247" s="156"/>
      <c r="C247" s="157" t="s">
        <v>331</v>
      </c>
      <c r="D247" s="157" t="s">
        <v>126</v>
      </c>
      <c r="E247" s="158" t="s">
        <v>332</v>
      </c>
      <c r="F247" s="159" t="s">
        <v>333</v>
      </c>
      <c r="G247" s="160" t="s">
        <v>254</v>
      </c>
      <c r="H247" s="161">
        <v>1</v>
      </c>
      <c r="I247" s="162"/>
      <c r="J247" s="163">
        <f>ROUND(I247*H247,2)</f>
        <v>0</v>
      </c>
      <c r="K247" s="164"/>
      <c r="L247" s="33"/>
      <c r="M247" s="165" t="s">
        <v>1</v>
      </c>
      <c r="N247" s="166" t="s">
        <v>40</v>
      </c>
      <c r="O247" s="58"/>
      <c r="P247" s="167">
        <f>O247*H247</f>
        <v>0</v>
      </c>
      <c r="Q247" s="167">
        <v>8.7600000000000004E-3</v>
      </c>
      <c r="R247" s="167">
        <f>Q247*H247</f>
        <v>8.7600000000000004E-3</v>
      </c>
      <c r="S247" s="167">
        <v>0</v>
      </c>
      <c r="T247" s="168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69" t="s">
        <v>169</v>
      </c>
      <c r="AT247" s="169" t="s">
        <v>126</v>
      </c>
      <c r="AU247" s="169" t="s">
        <v>82</v>
      </c>
      <c r="AY247" s="17" t="s">
        <v>123</v>
      </c>
      <c r="BE247" s="170">
        <f>IF(N247="základní",J247,0)</f>
        <v>0</v>
      </c>
      <c r="BF247" s="170">
        <f>IF(N247="snížená",J247,0)</f>
        <v>0</v>
      </c>
      <c r="BG247" s="170">
        <f>IF(N247="zákl. přenesená",J247,0)</f>
        <v>0</v>
      </c>
      <c r="BH247" s="170">
        <f>IF(N247="sníž. přenesená",J247,0)</f>
        <v>0</v>
      </c>
      <c r="BI247" s="170">
        <f>IF(N247="nulová",J247,0)</f>
        <v>0</v>
      </c>
      <c r="BJ247" s="17" t="s">
        <v>80</v>
      </c>
      <c r="BK247" s="170">
        <f>ROUND(I247*H247,2)</f>
        <v>0</v>
      </c>
      <c r="BL247" s="17" t="s">
        <v>169</v>
      </c>
      <c r="BM247" s="169" t="s">
        <v>334</v>
      </c>
    </row>
    <row r="248" spans="1:65" s="14" customFormat="1">
      <c r="B248" s="180"/>
      <c r="D248" s="172" t="s">
        <v>132</v>
      </c>
      <c r="E248" s="181" t="s">
        <v>1</v>
      </c>
      <c r="F248" s="182" t="s">
        <v>176</v>
      </c>
      <c r="H248" s="181" t="s">
        <v>1</v>
      </c>
      <c r="I248" s="183"/>
      <c r="L248" s="180"/>
      <c r="M248" s="184"/>
      <c r="N248" s="185"/>
      <c r="O248" s="185"/>
      <c r="P248" s="185"/>
      <c r="Q248" s="185"/>
      <c r="R248" s="185"/>
      <c r="S248" s="185"/>
      <c r="T248" s="186"/>
      <c r="AT248" s="181" t="s">
        <v>132</v>
      </c>
      <c r="AU248" s="181" t="s">
        <v>82</v>
      </c>
      <c r="AV248" s="14" t="s">
        <v>80</v>
      </c>
      <c r="AW248" s="14" t="s">
        <v>32</v>
      </c>
      <c r="AX248" s="14" t="s">
        <v>75</v>
      </c>
      <c r="AY248" s="181" t="s">
        <v>123</v>
      </c>
    </row>
    <row r="249" spans="1:65" s="14" customFormat="1" ht="22.5">
      <c r="B249" s="180"/>
      <c r="D249" s="172" t="s">
        <v>132</v>
      </c>
      <c r="E249" s="181" t="s">
        <v>1</v>
      </c>
      <c r="F249" s="182" t="s">
        <v>335</v>
      </c>
      <c r="H249" s="181" t="s">
        <v>1</v>
      </c>
      <c r="I249" s="183"/>
      <c r="L249" s="180"/>
      <c r="M249" s="184"/>
      <c r="N249" s="185"/>
      <c r="O249" s="185"/>
      <c r="P249" s="185"/>
      <c r="Q249" s="185"/>
      <c r="R249" s="185"/>
      <c r="S249" s="185"/>
      <c r="T249" s="186"/>
      <c r="AT249" s="181" t="s">
        <v>132</v>
      </c>
      <c r="AU249" s="181" t="s">
        <v>82</v>
      </c>
      <c r="AV249" s="14" t="s">
        <v>80</v>
      </c>
      <c r="AW249" s="14" t="s">
        <v>32</v>
      </c>
      <c r="AX249" s="14" t="s">
        <v>75</v>
      </c>
      <c r="AY249" s="181" t="s">
        <v>123</v>
      </c>
    </row>
    <row r="250" spans="1:65" s="13" customFormat="1">
      <c r="B250" s="171"/>
      <c r="D250" s="172" t="s">
        <v>132</v>
      </c>
      <c r="E250" s="173" t="s">
        <v>1</v>
      </c>
      <c r="F250" s="174" t="s">
        <v>80</v>
      </c>
      <c r="H250" s="175">
        <v>1</v>
      </c>
      <c r="I250" s="176"/>
      <c r="L250" s="171"/>
      <c r="M250" s="177"/>
      <c r="N250" s="178"/>
      <c r="O250" s="178"/>
      <c r="P250" s="178"/>
      <c r="Q250" s="178"/>
      <c r="R250" s="178"/>
      <c r="S250" s="178"/>
      <c r="T250" s="179"/>
      <c r="AT250" s="173" t="s">
        <v>132</v>
      </c>
      <c r="AU250" s="173" t="s">
        <v>82</v>
      </c>
      <c r="AV250" s="13" t="s">
        <v>82</v>
      </c>
      <c r="AW250" s="13" t="s">
        <v>32</v>
      </c>
      <c r="AX250" s="13" t="s">
        <v>80</v>
      </c>
      <c r="AY250" s="173" t="s">
        <v>123</v>
      </c>
    </row>
    <row r="251" spans="1:65" s="2" customFormat="1" ht="24" customHeight="1">
      <c r="A251" s="32"/>
      <c r="B251" s="156"/>
      <c r="C251" s="157" t="s">
        <v>336</v>
      </c>
      <c r="D251" s="157" t="s">
        <v>126</v>
      </c>
      <c r="E251" s="158" t="s">
        <v>337</v>
      </c>
      <c r="F251" s="159" t="s">
        <v>338</v>
      </c>
      <c r="G251" s="160" t="s">
        <v>168</v>
      </c>
      <c r="H251" s="161">
        <v>7</v>
      </c>
      <c r="I251" s="162"/>
      <c r="J251" s="163">
        <f>ROUND(I251*H251,2)</f>
        <v>0</v>
      </c>
      <c r="K251" s="164"/>
      <c r="L251" s="33"/>
      <c r="M251" s="165" t="s">
        <v>1</v>
      </c>
      <c r="N251" s="166" t="s">
        <v>40</v>
      </c>
      <c r="O251" s="58"/>
      <c r="P251" s="167">
        <f>O251*H251</f>
        <v>0</v>
      </c>
      <c r="Q251" s="167">
        <v>5.9000000000000003E-4</v>
      </c>
      <c r="R251" s="167">
        <f>Q251*H251</f>
        <v>4.13E-3</v>
      </c>
      <c r="S251" s="167">
        <v>0</v>
      </c>
      <c r="T251" s="168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69" t="s">
        <v>169</v>
      </c>
      <c r="AT251" s="169" t="s">
        <v>126</v>
      </c>
      <c r="AU251" s="169" t="s">
        <v>82</v>
      </c>
      <c r="AY251" s="17" t="s">
        <v>123</v>
      </c>
      <c r="BE251" s="170">
        <f>IF(N251="základní",J251,0)</f>
        <v>0</v>
      </c>
      <c r="BF251" s="170">
        <f>IF(N251="snížená",J251,0)</f>
        <v>0</v>
      </c>
      <c r="BG251" s="170">
        <f>IF(N251="zákl. přenesená",J251,0)</f>
        <v>0</v>
      </c>
      <c r="BH251" s="170">
        <f>IF(N251="sníž. přenesená",J251,0)</f>
        <v>0</v>
      </c>
      <c r="BI251" s="170">
        <f>IF(N251="nulová",J251,0)</f>
        <v>0</v>
      </c>
      <c r="BJ251" s="17" t="s">
        <v>80</v>
      </c>
      <c r="BK251" s="170">
        <f>ROUND(I251*H251,2)</f>
        <v>0</v>
      </c>
      <c r="BL251" s="17" t="s">
        <v>169</v>
      </c>
      <c r="BM251" s="169" t="s">
        <v>339</v>
      </c>
    </row>
    <row r="252" spans="1:65" s="14" customFormat="1">
      <c r="B252" s="180"/>
      <c r="D252" s="172" t="s">
        <v>132</v>
      </c>
      <c r="E252" s="181" t="s">
        <v>1</v>
      </c>
      <c r="F252" s="182" t="s">
        <v>340</v>
      </c>
      <c r="H252" s="181" t="s">
        <v>1</v>
      </c>
      <c r="I252" s="183"/>
      <c r="L252" s="180"/>
      <c r="M252" s="184"/>
      <c r="N252" s="185"/>
      <c r="O252" s="185"/>
      <c r="P252" s="185"/>
      <c r="Q252" s="185"/>
      <c r="R252" s="185"/>
      <c r="S252" s="185"/>
      <c r="T252" s="186"/>
      <c r="AT252" s="181" t="s">
        <v>132</v>
      </c>
      <c r="AU252" s="181" t="s">
        <v>82</v>
      </c>
      <c r="AV252" s="14" t="s">
        <v>80</v>
      </c>
      <c r="AW252" s="14" t="s">
        <v>32</v>
      </c>
      <c r="AX252" s="14" t="s">
        <v>75</v>
      </c>
      <c r="AY252" s="181" t="s">
        <v>123</v>
      </c>
    </row>
    <row r="253" spans="1:65" s="13" customFormat="1">
      <c r="B253" s="171"/>
      <c r="D253" s="172" t="s">
        <v>132</v>
      </c>
      <c r="E253" s="173" t="s">
        <v>1</v>
      </c>
      <c r="F253" s="174" t="s">
        <v>341</v>
      </c>
      <c r="H253" s="175">
        <v>3.7</v>
      </c>
      <c r="I253" s="176"/>
      <c r="L253" s="171"/>
      <c r="M253" s="177"/>
      <c r="N253" s="178"/>
      <c r="O253" s="178"/>
      <c r="P253" s="178"/>
      <c r="Q253" s="178"/>
      <c r="R253" s="178"/>
      <c r="S253" s="178"/>
      <c r="T253" s="179"/>
      <c r="AT253" s="173" t="s">
        <v>132</v>
      </c>
      <c r="AU253" s="173" t="s">
        <v>82</v>
      </c>
      <c r="AV253" s="13" t="s">
        <v>82</v>
      </c>
      <c r="AW253" s="13" t="s">
        <v>32</v>
      </c>
      <c r="AX253" s="13" t="s">
        <v>75</v>
      </c>
      <c r="AY253" s="173" t="s">
        <v>123</v>
      </c>
    </row>
    <row r="254" spans="1:65" s="14" customFormat="1">
      <c r="B254" s="180"/>
      <c r="D254" s="172" t="s">
        <v>132</v>
      </c>
      <c r="E254" s="181" t="s">
        <v>1</v>
      </c>
      <c r="F254" s="182" t="s">
        <v>342</v>
      </c>
      <c r="H254" s="181" t="s">
        <v>1</v>
      </c>
      <c r="I254" s="183"/>
      <c r="L254" s="180"/>
      <c r="M254" s="184"/>
      <c r="N254" s="185"/>
      <c r="O254" s="185"/>
      <c r="P254" s="185"/>
      <c r="Q254" s="185"/>
      <c r="R254" s="185"/>
      <c r="S254" s="185"/>
      <c r="T254" s="186"/>
      <c r="AT254" s="181" t="s">
        <v>132</v>
      </c>
      <c r="AU254" s="181" t="s">
        <v>82</v>
      </c>
      <c r="AV254" s="14" t="s">
        <v>80</v>
      </c>
      <c r="AW254" s="14" t="s">
        <v>32</v>
      </c>
      <c r="AX254" s="14" t="s">
        <v>75</v>
      </c>
      <c r="AY254" s="181" t="s">
        <v>123</v>
      </c>
    </row>
    <row r="255" spans="1:65" s="13" customFormat="1">
      <c r="B255" s="171"/>
      <c r="D255" s="172" t="s">
        <v>132</v>
      </c>
      <c r="E255" s="173" t="s">
        <v>1</v>
      </c>
      <c r="F255" s="174" t="s">
        <v>343</v>
      </c>
      <c r="H255" s="175">
        <v>3.3</v>
      </c>
      <c r="I255" s="176"/>
      <c r="L255" s="171"/>
      <c r="M255" s="177"/>
      <c r="N255" s="178"/>
      <c r="O255" s="178"/>
      <c r="P255" s="178"/>
      <c r="Q255" s="178"/>
      <c r="R255" s="178"/>
      <c r="S255" s="178"/>
      <c r="T255" s="179"/>
      <c r="AT255" s="173" t="s">
        <v>132</v>
      </c>
      <c r="AU255" s="173" t="s">
        <v>82</v>
      </c>
      <c r="AV255" s="13" t="s">
        <v>82</v>
      </c>
      <c r="AW255" s="13" t="s">
        <v>32</v>
      </c>
      <c r="AX255" s="13" t="s">
        <v>75</v>
      </c>
      <c r="AY255" s="173" t="s">
        <v>123</v>
      </c>
    </row>
    <row r="256" spans="1:65" s="15" customFormat="1">
      <c r="B256" s="187"/>
      <c r="D256" s="172" t="s">
        <v>132</v>
      </c>
      <c r="E256" s="188" t="s">
        <v>1</v>
      </c>
      <c r="F256" s="189" t="s">
        <v>193</v>
      </c>
      <c r="H256" s="190">
        <v>7</v>
      </c>
      <c r="I256" s="191"/>
      <c r="L256" s="187"/>
      <c r="M256" s="192"/>
      <c r="N256" s="193"/>
      <c r="O256" s="193"/>
      <c r="P256" s="193"/>
      <c r="Q256" s="193"/>
      <c r="R256" s="193"/>
      <c r="S256" s="193"/>
      <c r="T256" s="194"/>
      <c r="AT256" s="188" t="s">
        <v>132</v>
      </c>
      <c r="AU256" s="188" t="s">
        <v>82</v>
      </c>
      <c r="AV256" s="15" t="s">
        <v>130</v>
      </c>
      <c r="AW256" s="15" t="s">
        <v>32</v>
      </c>
      <c r="AX256" s="15" t="s">
        <v>80</v>
      </c>
      <c r="AY256" s="188" t="s">
        <v>123</v>
      </c>
    </row>
    <row r="257" spans="1:65" s="2" customFormat="1" ht="24" customHeight="1">
      <c r="A257" s="32"/>
      <c r="B257" s="156"/>
      <c r="C257" s="157" t="s">
        <v>344</v>
      </c>
      <c r="D257" s="157" t="s">
        <v>126</v>
      </c>
      <c r="E257" s="158" t="s">
        <v>345</v>
      </c>
      <c r="F257" s="159" t="s">
        <v>346</v>
      </c>
      <c r="G257" s="160" t="s">
        <v>168</v>
      </c>
      <c r="H257" s="161">
        <v>35.6</v>
      </c>
      <c r="I257" s="162"/>
      <c r="J257" s="163">
        <f>ROUND(I257*H257,2)</f>
        <v>0</v>
      </c>
      <c r="K257" s="164"/>
      <c r="L257" s="33"/>
      <c r="M257" s="165" t="s">
        <v>1</v>
      </c>
      <c r="N257" s="166" t="s">
        <v>40</v>
      </c>
      <c r="O257" s="58"/>
      <c r="P257" s="167">
        <f>O257*H257</f>
        <v>0</v>
      </c>
      <c r="Q257" s="167">
        <v>3.9300000000000003E-3</v>
      </c>
      <c r="R257" s="167">
        <f>Q257*H257</f>
        <v>0.139908</v>
      </c>
      <c r="S257" s="167">
        <v>0</v>
      </c>
      <c r="T257" s="168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69" t="s">
        <v>169</v>
      </c>
      <c r="AT257" s="169" t="s">
        <v>126</v>
      </c>
      <c r="AU257" s="169" t="s">
        <v>82</v>
      </c>
      <c r="AY257" s="17" t="s">
        <v>123</v>
      </c>
      <c r="BE257" s="170">
        <f>IF(N257="základní",J257,0)</f>
        <v>0</v>
      </c>
      <c r="BF257" s="170">
        <f>IF(N257="snížená",J257,0)</f>
        <v>0</v>
      </c>
      <c r="BG257" s="170">
        <f>IF(N257="zákl. přenesená",J257,0)</f>
        <v>0</v>
      </c>
      <c r="BH257" s="170">
        <f>IF(N257="sníž. přenesená",J257,0)</f>
        <v>0</v>
      </c>
      <c r="BI257" s="170">
        <f>IF(N257="nulová",J257,0)</f>
        <v>0</v>
      </c>
      <c r="BJ257" s="17" t="s">
        <v>80</v>
      </c>
      <c r="BK257" s="170">
        <f>ROUND(I257*H257,2)</f>
        <v>0</v>
      </c>
      <c r="BL257" s="17" t="s">
        <v>169</v>
      </c>
      <c r="BM257" s="169" t="s">
        <v>347</v>
      </c>
    </row>
    <row r="258" spans="1:65" s="14" customFormat="1">
      <c r="B258" s="180"/>
      <c r="D258" s="172" t="s">
        <v>132</v>
      </c>
      <c r="E258" s="181" t="s">
        <v>1</v>
      </c>
      <c r="F258" s="182" t="s">
        <v>176</v>
      </c>
      <c r="H258" s="181" t="s">
        <v>1</v>
      </c>
      <c r="I258" s="183"/>
      <c r="L258" s="180"/>
      <c r="M258" s="184"/>
      <c r="N258" s="185"/>
      <c r="O258" s="185"/>
      <c r="P258" s="185"/>
      <c r="Q258" s="185"/>
      <c r="R258" s="185"/>
      <c r="S258" s="185"/>
      <c r="T258" s="186"/>
      <c r="AT258" s="181" t="s">
        <v>132</v>
      </c>
      <c r="AU258" s="181" t="s">
        <v>82</v>
      </c>
      <c r="AV258" s="14" t="s">
        <v>80</v>
      </c>
      <c r="AW258" s="14" t="s">
        <v>32</v>
      </c>
      <c r="AX258" s="14" t="s">
        <v>75</v>
      </c>
      <c r="AY258" s="181" t="s">
        <v>123</v>
      </c>
    </row>
    <row r="259" spans="1:65" s="13" customFormat="1">
      <c r="B259" s="171"/>
      <c r="D259" s="172" t="s">
        <v>132</v>
      </c>
      <c r="E259" s="173" t="s">
        <v>1</v>
      </c>
      <c r="F259" s="174" t="s">
        <v>294</v>
      </c>
      <c r="H259" s="175">
        <v>35.6</v>
      </c>
      <c r="I259" s="176"/>
      <c r="L259" s="171"/>
      <c r="M259" s="177"/>
      <c r="N259" s="178"/>
      <c r="O259" s="178"/>
      <c r="P259" s="178"/>
      <c r="Q259" s="178"/>
      <c r="R259" s="178"/>
      <c r="S259" s="178"/>
      <c r="T259" s="179"/>
      <c r="AT259" s="173" t="s">
        <v>132</v>
      </c>
      <c r="AU259" s="173" t="s">
        <v>82</v>
      </c>
      <c r="AV259" s="13" t="s">
        <v>82</v>
      </c>
      <c r="AW259" s="13" t="s">
        <v>32</v>
      </c>
      <c r="AX259" s="13" t="s">
        <v>80</v>
      </c>
      <c r="AY259" s="173" t="s">
        <v>123</v>
      </c>
    </row>
    <row r="260" spans="1:65" s="2" customFormat="1" ht="16.5" customHeight="1">
      <c r="A260" s="32"/>
      <c r="B260" s="156"/>
      <c r="C260" s="157" t="s">
        <v>348</v>
      </c>
      <c r="D260" s="157" t="s">
        <v>126</v>
      </c>
      <c r="E260" s="158" t="s">
        <v>349</v>
      </c>
      <c r="F260" s="159" t="s">
        <v>350</v>
      </c>
      <c r="G260" s="160" t="s">
        <v>254</v>
      </c>
      <c r="H260" s="161">
        <v>3</v>
      </c>
      <c r="I260" s="162"/>
      <c r="J260" s="163">
        <f>ROUND(I260*H260,2)</f>
        <v>0</v>
      </c>
      <c r="K260" s="164"/>
      <c r="L260" s="33"/>
      <c r="M260" s="165" t="s">
        <v>1</v>
      </c>
      <c r="N260" s="166" t="s">
        <v>40</v>
      </c>
      <c r="O260" s="58"/>
      <c r="P260" s="167">
        <f>O260*H260</f>
        <v>0</v>
      </c>
      <c r="Q260" s="167">
        <v>1.9000000000000001E-4</v>
      </c>
      <c r="R260" s="167">
        <f>Q260*H260</f>
        <v>5.6999999999999998E-4</v>
      </c>
      <c r="S260" s="167">
        <v>0</v>
      </c>
      <c r="T260" s="168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69" t="s">
        <v>169</v>
      </c>
      <c r="AT260" s="169" t="s">
        <v>126</v>
      </c>
      <c r="AU260" s="169" t="s">
        <v>82</v>
      </c>
      <c r="AY260" s="17" t="s">
        <v>123</v>
      </c>
      <c r="BE260" s="170">
        <f>IF(N260="základní",J260,0)</f>
        <v>0</v>
      </c>
      <c r="BF260" s="170">
        <f>IF(N260="snížená",J260,0)</f>
        <v>0</v>
      </c>
      <c r="BG260" s="170">
        <f>IF(N260="zákl. přenesená",J260,0)</f>
        <v>0</v>
      </c>
      <c r="BH260" s="170">
        <f>IF(N260="sníž. přenesená",J260,0)</f>
        <v>0</v>
      </c>
      <c r="BI260" s="170">
        <f>IF(N260="nulová",J260,0)</f>
        <v>0</v>
      </c>
      <c r="BJ260" s="17" t="s">
        <v>80</v>
      </c>
      <c r="BK260" s="170">
        <f>ROUND(I260*H260,2)</f>
        <v>0</v>
      </c>
      <c r="BL260" s="17" t="s">
        <v>169</v>
      </c>
      <c r="BM260" s="169" t="s">
        <v>351</v>
      </c>
    </row>
    <row r="261" spans="1:65" s="2" customFormat="1" ht="24" customHeight="1">
      <c r="A261" s="32"/>
      <c r="B261" s="156"/>
      <c r="C261" s="157" t="s">
        <v>352</v>
      </c>
      <c r="D261" s="157" t="s">
        <v>126</v>
      </c>
      <c r="E261" s="158" t="s">
        <v>353</v>
      </c>
      <c r="F261" s="159" t="s">
        <v>354</v>
      </c>
      <c r="G261" s="160" t="s">
        <v>168</v>
      </c>
      <c r="H261" s="161">
        <v>18</v>
      </c>
      <c r="I261" s="162"/>
      <c r="J261" s="163">
        <f>ROUND(I261*H261,2)</f>
        <v>0</v>
      </c>
      <c r="K261" s="164"/>
      <c r="L261" s="33"/>
      <c r="M261" s="165" t="s">
        <v>1</v>
      </c>
      <c r="N261" s="166" t="s">
        <v>40</v>
      </c>
      <c r="O261" s="58"/>
      <c r="P261" s="167">
        <f>O261*H261</f>
        <v>0</v>
      </c>
      <c r="Q261" s="167">
        <v>1.08E-3</v>
      </c>
      <c r="R261" s="167">
        <f>Q261*H261</f>
        <v>1.9439999999999999E-2</v>
      </c>
      <c r="S261" s="167">
        <v>0</v>
      </c>
      <c r="T261" s="168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69" t="s">
        <v>169</v>
      </c>
      <c r="AT261" s="169" t="s">
        <v>126</v>
      </c>
      <c r="AU261" s="169" t="s">
        <v>82</v>
      </c>
      <c r="AY261" s="17" t="s">
        <v>123</v>
      </c>
      <c r="BE261" s="170">
        <f>IF(N261="základní",J261,0)</f>
        <v>0</v>
      </c>
      <c r="BF261" s="170">
        <f>IF(N261="snížená",J261,0)</f>
        <v>0</v>
      </c>
      <c r="BG261" s="170">
        <f>IF(N261="zákl. přenesená",J261,0)</f>
        <v>0</v>
      </c>
      <c r="BH261" s="170">
        <f>IF(N261="sníž. přenesená",J261,0)</f>
        <v>0</v>
      </c>
      <c r="BI261" s="170">
        <f>IF(N261="nulová",J261,0)</f>
        <v>0</v>
      </c>
      <c r="BJ261" s="17" t="s">
        <v>80</v>
      </c>
      <c r="BK261" s="170">
        <f>ROUND(I261*H261,2)</f>
        <v>0</v>
      </c>
      <c r="BL261" s="17" t="s">
        <v>169</v>
      </c>
      <c r="BM261" s="169" t="s">
        <v>355</v>
      </c>
    </row>
    <row r="262" spans="1:65" s="14" customFormat="1">
      <c r="B262" s="180"/>
      <c r="D262" s="172" t="s">
        <v>132</v>
      </c>
      <c r="E262" s="181" t="s">
        <v>1</v>
      </c>
      <c r="F262" s="182" t="s">
        <v>176</v>
      </c>
      <c r="H262" s="181" t="s">
        <v>1</v>
      </c>
      <c r="I262" s="183"/>
      <c r="L262" s="180"/>
      <c r="M262" s="184"/>
      <c r="N262" s="185"/>
      <c r="O262" s="185"/>
      <c r="P262" s="185"/>
      <c r="Q262" s="185"/>
      <c r="R262" s="185"/>
      <c r="S262" s="185"/>
      <c r="T262" s="186"/>
      <c r="AT262" s="181" t="s">
        <v>132</v>
      </c>
      <c r="AU262" s="181" t="s">
        <v>82</v>
      </c>
      <c r="AV262" s="14" t="s">
        <v>80</v>
      </c>
      <c r="AW262" s="14" t="s">
        <v>32</v>
      </c>
      <c r="AX262" s="14" t="s">
        <v>75</v>
      </c>
      <c r="AY262" s="181" t="s">
        <v>123</v>
      </c>
    </row>
    <row r="263" spans="1:65" s="13" customFormat="1">
      <c r="B263" s="171"/>
      <c r="D263" s="172" t="s">
        <v>132</v>
      </c>
      <c r="E263" s="173" t="s">
        <v>1</v>
      </c>
      <c r="F263" s="174" t="s">
        <v>356</v>
      </c>
      <c r="H263" s="175">
        <v>18</v>
      </c>
      <c r="I263" s="176"/>
      <c r="L263" s="171"/>
      <c r="M263" s="177"/>
      <c r="N263" s="178"/>
      <c r="O263" s="178"/>
      <c r="P263" s="178"/>
      <c r="Q263" s="178"/>
      <c r="R263" s="178"/>
      <c r="S263" s="178"/>
      <c r="T263" s="179"/>
      <c r="AT263" s="173" t="s">
        <v>132</v>
      </c>
      <c r="AU263" s="173" t="s">
        <v>82</v>
      </c>
      <c r="AV263" s="13" t="s">
        <v>82</v>
      </c>
      <c r="AW263" s="13" t="s">
        <v>32</v>
      </c>
      <c r="AX263" s="13" t="s">
        <v>80</v>
      </c>
      <c r="AY263" s="173" t="s">
        <v>123</v>
      </c>
    </row>
    <row r="264" spans="1:65" s="2" customFormat="1" ht="24" customHeight="1">
      <c r="A264" s="32"/>
      <c r="B264" s="156"/>
      <c r="C264" s="157" t="s">
        <v>357</v>
      </c>
      <c r="D264" s="157" t="s">
        <v>126</v>
      </c>
      <c r="E264" s="158" t="s">
        <v>358</v>
      </c>
      <c r="F264" s="159" t="s">
        <v>359</v>
      </c>
      <c r="G264" s="160" t="s">
        <v>168</v>
      </c>
      <c r="H264" s="161">
        <v>9</v>
      </c>
      <c r="I264" s="162"/>
      <c r="J264" s="163">
        <f>ROUND(I264*H264,2)</f>
        <v>0</v>
      </c>
      <c r="K264" s="164"/>
      <c r="L264" s="33"/>
      <c r="M264" s="165" t="s">
        <v>1</v>
      </c>
      <c r="N264" s="166" t="s">
        <v>40</v>
      </c>
      <c r="O264" s="58"/>
      <c r="P264" s="167">
        <f>O264*H264</f>
        <v>0</v>
      </c>
      <c r="Q264" s="167">
        <v>1.3799999999999999E-3</v>
      </c>
      <c r="R264" s="167">
        <f>Q264*H264</f>
        <v>1.2419999999999999E-2</v>
      </c>
      <c r="S264" s="167">
        <v>0</v>
      </c>
      <c r="T264" s="168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69" t="s">
        <v>169</v>
      </c>
      <c r="AT264" s="169" t="s">
        <v>126</v>
      </c>
      <c r="AU264" s="169" t="s">
        <v>82</v>
      </c>
      <c r="AY264" s="17" t="s">
        <v>123</v>
      </c>
      <c r="BE264" s="170">
        <f>IF(N264="základní",J264,0)</f>
        <v>0</v>
      </c>
      <c r="BF264" s="170">
        <f>IF(N264="snížená",J264,0)</f>
        <v>0</v>
      </c>
      <c r="BG264" s="170">
        <f>IF(N264="zákl. přenesená",J264,0)</f>
        <v>0</v>
      </c>
      <c r="BH264" s="170">
        <f>IF(N264="sníž. přenesená",J264,0)</f>
        <v>0</v>
      </c>
      <c r="BI264" s="170">
        <f>IF(N264="nulová",J264,0)</f>
        <v>0</v>
      </c>
      <c r="BJ264" s="17" t="s">
        <v>80</v>
      </c>
      <c r="BK264" s="170">
        <f>ROUND(I264*H264,2)</f>
        <v>0</v>
      </c>
      <c r="BL264" s="17" t="s">
        <v>169</v>
      </c>
      <c r="BM264" s="169" t="s">
        <v>360</v>
      </c>
    </row>
    <row r="265" spans="1:65" s="14" customFormat="1">
      <c r="B265" s="180"/>
      <c r="D265" s="172" t="s">
        <v>132</v>
      </c>
      <c r="E265" s="181" t="s">
        <v>1</v>
      </c>
      <c r="F265" s="182" t="s">
        <v>176</v>
      </c>
      <c r="H265" s="181" t="s">
        <v>1</v>
      </c>
      <c r="I265" s="183"/>
      <c r="L265" s="180"/>
      <c r="M265" s="184"/>
      <c r="N265" s="185"/>
      <c r="O265" s="185"/>
      <c r="P265" s="185"/>
      <c r="Q265" s="185"/>
      <c r="R265" s="185"/>
      <c r="S265" s="185"/>
      <c r="T265" s="186"/>
      <c r="AT265" s="181" t="s">
        <v>132</v>
      </c>
      <c r="AU265" s="181" t="s">
        <v>82</v>
      </c>
      <c r="AV265" s="14" t="s">
        <v>80</v>
      </c>
      <c r="AW265" s="14" t="s">
        <v>32</v>
      </c>
      <c r="AX265" s="14" t="s">
        <v>75</v>
      </c>
      <c r="AY265" s="181" t="s">
        <v>123</v>
      </c>
    </row>
    <row r="266" spans="1:65" s="13" customFormat="1">
      <c r="B266" s="171"/>
      <c r="D266" s="172" t="s">
        <v>132</v>
      </c>
      <c r="E266" s="173" t="s">
        <v>1</v>
      </c>
      <c r="F266" s="174" t="s">
        <v>124</v>
      </c>
      <c r="H266" s="175">
        <v>9</v>
      </c>
      <c r="I266" s="176"/>
      <c r="L266" s="171"/>
      <c r="M266" s="177"/>
      <c r="N266" s="178"/>
      <c r="O266" s="178"/>
      <c r="P266" s="178"/>
      <c r="Q266" s="178"/>
      <c r="R266" s="178"/>
      <c r="S266" s="178"/>
      <c r="T266" s="179"/>
      <c r="AT266" s="173" t="s">
        <v>132</v>
      </c>
      <c r="AU266" s="173" t="s">
        <v>82</v>
      </c>
      <c r="AV266" s="13" t="s">
        <v>82</v>
      </c>
      <c r="AW266" s="13" t="s">
        <v>32</v>
      </c>
      <c r="AX266" s="13" t="s">
        <v>80</v>
      </c>
      <c r="AY266" s="173" t="s">
        <v>123</v>
      </c>
    </row>
    <row r="267" spans="1:65" s="2" customFormat="1" ht="24" customHeight="1">
      <c r="A267" s="32"/>
      <c r="B267" s="156"/>
      <c r="C267" s="157" t="s">
        <v>361</v>
      </c>
      <c r="D267" s="157" t="s">
        <v>126</v>
      </c>
      <c r="E267" s="158" t="s">
        <v>362</v>
      </c>
      <c r="F267" s="159" t="s">
        <v>363</v>
      </c>
      <c r="G267" s="160" t="s">
        <v>241</v>
      </c>
      <c r="H267" s="206"/>
      <c r="I267" s="162"/>
      <c r="J267" s="163">
        <f>ROUND(I267*H267,2)</f>
        <v>0</v>
      </c>
      <c r="K267" s="164"/>
      <c r="L267" s="33"/>
      <c r="M267" s="165" t="s">
        <v>1</v>
      </c>
      <c r="N267" s="166" t="s">
        <v>40</v>
      </c>
      <c r="O267" s="58"/>
      <c r="P267" s="167">
        <f>O267*H267</f>
        <v>0</v>
      </c>
      <c r="Q267" s="167">
        <v>0</v>
      </c>
      <c r="R267" s="167">
        <f>Q267*H267</f>
        <v>0</v>
      </c>
      <c r="S267" s="167">
        <v>0</v>
      </c>
      <c r="T267" s="168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69" t="s">
        <v>169</v>
      </c>
      <c r="AT267" s="169" t="s">
        <v>126</v>
      </c>
      <c r="AU267" s="169" t="s">
        <v>82</v>
      </c>
      <c r="AY267" s="17" t="s">
        <v>123</v>
      </c>
      <c r="BE267" s="170">
        <f>IF(N267="základní",J267,0)</f>
        <v>0</v>
      </c>
      <c r="BF267" s="170">
        <f>IF(N267="snížená",J267,0)</f>
        <v>0</v>
      </c>
      <c r="BG267" s="170">
        <f>IF(N267="zákl. přenesená",J267,0)</f>
        <v>0</v>
      </c>
      <c r="BH267" s="170">
        <f>IF(N267="sníž. přenesená",J267,0)</f>
        <v>0</v>
      </c>
      <c r="BI267" s="170">
        <f>IF(N267="nulová",J267,0)</f>
        <v>0</v>
      </c>
      <c r="BJ267" s="17" t="s">
        <v>80</v>
      </c>
      <c r="BK267" s="170">
        <f>ROUND(I267*H267,2)</f>
        <v>0</v>
      </c>
      <c r="BL267" s="17" t="s">
        <v>169</v>
      </c>
      <c r="BM267" s="169" t="s">
        <v>364</v>
      </c>
    </row>
    <row r="268" spans="1:65" s="12" customFormat="1" ht="22.9" customHeight="1">
      <c r="B268" s="143"/>
      <c r="D268" s="144" t="s">
        <v>74</v>
      </c>
      <c r="E268" s="154" t="s">
        <v>365</v>
      </c>
      <c r="F268" s="154" t="s">
        <v>366</v>
      </c>
      <c r="I268" s="146"/>
      <c r="J268" s="155">
        <f>BK268</f>
        <v>0</v>
      </c>
      <c r="L268" s="143"/>
      <c r="M268" s="148"/>
      <c r="N268" s="149"/>
      <c r="O268" s="149"/>
      <c r="P268" s="150">
        <f>SUM(P269:P285)</f>
        <v>0</v>
      </c>
      <c r="Q268" s="149"/>
      <c r="R268" s="150">
        <f>SUM(R269:R285)</f>
        <v>0.11324765000000001</v>
      </c>
      <c r="S268" s="149"/>
      <c r="T268" s="151">
        <f>SUM(T269:T285)</f>
        <v>0</v>
      </c>
      <c r="AR268" s="144" t="s">
        <v>82</v>
      </c>
      <c r="AT268" s="152" t="s">
        <v>74</v>
      </c>
      <c r="AU268" s="152" t="s">
        <v>80</v>
      </c>
      <c r="AY268" s="144" t="s">
        <v>123</v>
      </c>
      <c r="BK268" s="153">
        <f>SUM(BK269:BK285)</f>
        <v>0</v>
      </c>
    </row>
    <row r="269" spans="1:65" s="2" customFormat="1" ht="16.5" customHeight="1">
      <c r="A269" s="32"/>
      <c r="B269" s="156"/>
      <c r="C269" s="157" t="s">
        <v>367</v>
      </c>
      <c r="D269" s="157" t="s">
        <v>126</v>
      </c>
      <c r="E269" s="158" t="s">
        <v>368</v>
      </c>
      <c r="F269" s="159" t="s">
        <v>369</v>
      </c>
      <c r="G269" s="160" t="s">
        <v>168</v>
      </c>
      <c r="H269" s="161">
        <v>34.08</v>
      </c>
      <c r="I269" s="162"/>
      <c r="J269" s="163">
        <f>ROUND(I269*H269,2)</f>
        <v>0</v>
      </c>
      <c r="K269" s="164"/>
      <c r="L269" s="33"/>
      <c r="M269" s="165" t="s">
        <v>1</v>
      </c>
      <c r="N269" s="166" t="s">
        <v>40</v>
      </c>
      <c r="O269" s="58"/>
      <c r="P269" s="167">
        <f>O269*H269</f>
        <v>0</v>
      </c>
      <c r="Q269" s="167">
        <v>8.0000000000000007E-5</v>
      </c>
      <c r="R269" s="167">
        <f>Q269*H269</f>
        <v>2.7263999999999999E-3</v>
      </c>
      <c r="S269" s="167">
        <v>0</v>
      </c>
      <c r="T269" s="168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69" t="s">
        <v>169</v>
      </c>
      <c r="AT269" s="169" t="s">
        <v>126</v>
      </c>
      <c r="AU269" s="169" t="s">
        <v>82</v>
      </c>
      <c r="AY269" s="17" t="s">
        <v>123</v>
      </c>
      <c r="BE269" s="170">
        <f>IF(N269="základní",J269,0)</f>
        <v>0</v>
      </c>
      <c r="BF269" s="170">
        <f>IF(N269="snížená",J269,0)</f>
        <v>0</v>
      </c>
      <c r="BG269" s="170">
        <f>IF(N269="zákl. přenesená",J269,0)</f>
        <v>0</v>
      </c>
      <c r="BH269" s="170">
        <f>IF(N269="sníž. přenesená",J269,0)</f>
        <v>0</v>
      </c>
      <c r="BI269" s="170">
        <f>IF(N269="nulová",J269,0)</f>
        <v>0</v>
      </c>
      <c r="BJ269" s="17" t="s">
        <v>80</v>
      </c>
      <c r="BK269" s="170">
        <f>ROUND(I269*H269,2)</f>
        <v>0</v>
      </c>
      <c r="BL269" s="17" t="s">
        <v>169</v>
      </c>
      <c r="BM269" s="169" t="s">
        <v>370</v>
      </c>
    </row>
    <row r="270" spans="1:65" s="14" customFormat="1">
      <c r="B270" s="180"/>
      <c r="D270" s="172" t="s">
        <v>132</v>
      </c>
      <c r="E270" s="181" t="s">
        <v>1</v>
      </c>
      <c r="F270" s="182" t="s">
        <v>371</v>
      </c>
      <c r="H270" s="181" t="s">
        <v>1</v>
      </c>
      <c r="I270" s="183"/>
      <c r="L270" s="180"/>
      <c r="M270" s="184"/>
      <c r="N270" s="185"/>
      <c r="O270" s="185"/>
      <c r="P270" s="185"/>
      <c r="Q270" s="185"/>
      <c r="R270" s="185"/>
      <c r="S270" s="185"/>
      <c r="T270" s="186"/>
      <c r="AT270" s="181" t="s">
        <v>132</v>
      </c>
      <c r="AU270" s="181" t="s">
        <v>82</v>
      </c>
      <c r="AV270" s="14" t="s">
        <v>80</v>
      </c>
      <c r="AW270" s="14" t="s">
        <v>32</v>
      </c>
      <c r="AX270" s="14" t="s">
        <v>75</v>
      </c>
      <c r="AY270" s="181" t="s">
        <v>123</v>
      </c>
    </row>
    <row r="271" spans="1:65" s="14" customFormat="1">
      <c r="B271" s="180"/>
      <c r="D271" s="172" t="s">
        <v>132</v>
      </c>
      <c r="E271" s="181" t="s">
        <v>1</v>
      </c>
      <c r="F271" s="182" t="s">
        <v>372</v>
      </c>
      <c r="H271" s="181" t="s">
        <v>1</v>
      </c>
      <c r="I271" s="183"/>
      <c r="L271" s="180"/>
      <c r="M271" s="184"/>
      <c r="N271" s="185"/>
      <c r="O271" s="185"/>
      <c r="P271" s="185"/>
      <c r="Q271" s="185"/>
      <c r="R271" s="185"/>
      <c r="S271" s="185"/>
      <c r="T271" s="186"/>
      <c r="AT271" s="181" t="s">
        <v>132</v>
      </c>
      <c r="AU271" s="181" t="s">
        <v>82</v>
      </c>
      <c r="AV271" s="14" t="s">
        <v>80</v>
      </c>
      <c r="AW271" s="14" t="s">
        <v>32</v>
      </c>
      <c r="AX271" s="14" t="s">
        <v>75</v>
      </c>
      <c r="AY271" s="181" t="s">
        <v>123</v>
      </c>
    </row>
    <row r="272" spans="1:65" s="13" customFormat="1">
      <c r="B272" s="171"/>
      <c r="D272" s="172" t="s">
        <v>132</v>
      </c>
      <c r="E272" s="173" t="s">
        <v>1</v>
      </c>
      <c r="F272" s="174" t="s">
        <v>317</v>
      </c>
      <c r="H272" s="175">
        <v>34.08</v>
      </c>
      <c r="I272" s="176"/>
      <c r="L272" s="171"/>
      <c r="M272" s="177"/>
      <c r="N272" s="178"/>
      <c r="O272" s="178"/>
      <c r="P272" s="178"/>
      <c r="Q272" s="178"/>
      <c r="R272" s="178"/>
      <c r="S272" s="178"/>
      <c r="T272" s="179"/>
      <c r="AT272" s="173" t="s">
        <v>132</v>
      </c>
      <c r="AU272" s="173" t="s">
        <v>82</v>
      </c>
      <c r="AV272" s="13" t="s">
        <v>82</v>
      </c>
      <c r="AW272" s="13" t="s">
        <v>32</v>
      </c>
      <c r="AX272" s="13" t="s">
        <v>80</v>
      </c>
      <c r="AY272" s="173" t="s">
        <v>123</v>
      </c>
    </row>
    <row r="273" spans="1:65" s="2" customFormat="1" ht="24" customHeight="1">
      <c r="A273" s="32"/>
      <c r="B273" s="156"/>
      <c r="C273" s="157" t="s">
        <v>373</v>
      </c>
      <c r="D273" s="157" t="s">
        <v>126</v>
      </c>
      <c r="E273" s="158" t="s">
        <v>374</v>
      </c>
      <c r="F273" s="159" t="s">
        <v>375</v>
      </c>
      <c r="G273" s="160" t="s">
        <v>129</v>
      </c>
      <c r="H273" s="161">
        <v>280</v>
      </c>
      <c r="I273" s="162"/>
      <c r="J273" s="163">
        <f>ROUND(I273*H273,2)</f>
        <v>0</v>
      </c>
      <c r="K273" s="164"/>
      <c r="L273" s="33"/>
      <c r="M273" s="165" t="s">
        <v>1</v>
      </c>
      <c r="N273" s="166" t="s">
        <v>40</v>
      </c>
      <c r="O273" s="58"/>
      <c r="P273" s="167">
        <f>O273*H273</f>
        <v>0</v>
      </c>
      <c r="Q273" s="167">
        <v>0</v>
      </c>
      <c r="R273" s="167">
        <f>Q273*H273</f>
        <v>0</v>
      </c>
      <c r="S273" s="167">
        <v>0</v>
      </c>
      <c r="T273" s="168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69" t="s">
        <v>169</v>
      </c>
      <c r="AT273" s="169" t="s">
        <v>126</v>
      </c>
      <c r="AU273" s="169" t="s">
        <v>82</v>
      </c>
      <c r="AY273" s="17" t="s">
        <v>123</v>
      </c>
      <c r="BE273" s="170">
        <f>IF(N273="základní",J273,0)</f>
        <v>0</v>
      </c>
      <c r="BF273" s="170">
        <f>IF(N273="snížená",J273,0)</f>
        <v>0</v>
      </c>
      <c r="BG273" s="170">
        <f>IF(N273="zákl. přenesená",J273,0)</f>
        <v>0</v>
      </c>
      <c r="BH273" s="170">
        <f>IF(N273="sníž. přenesená",J273,0)</f>
        <v>0</v>
      </c>
      <c r="BI273" s="170">
        <f>IF(N273="nulová",J273,0)</f>
        <v>0</v>
      </c>
      <c r="BJ273" s="17" t="s">
        <v>80</v>
      </c>
      <c r="BK273" s="170">
        <f>ROUND(I273*H273,2)</f>
        <v>0</v>
      </c>
      <c r="BL273" s="17" t="s">
        <v>169</v>
      </c>
      <c r="BM273" s="169" t="s">
        <v>376</v>
      </c>
    </row>
    <row r="274" spans="1:65" s="14" customFormat="1">
      <c r="B274" s="180"/>
      <c r="D274" s="172" t="s">
        <v>132</v>
      </c>
      <c r="E274" s="181" t="s">
        <v>1</v>
      </c>
      <c r="F274" s="182" t="s">
        <v>176</v>
      </c>
      <c r="H274" s="181" t="s">
        <v>1</v>
      </c>
      <c r="I274" s="183"/>
      <c r="L274" s="180"/>
      <c r="M274" s="184"/>
      <c r="N274" s="185"/>
      <c r="O274" s="185"/>
      <c r="P274" s="185"/>
      <c r="Q274" s="185"/>
      <c r="R274" s="185"/>
      <c r="S274" s="185"/>
      <c r="T274" s="186"/>
      <c r="AT274" s="181" t="s">
        <v>132</v>
      </c>
      <c r="AU274" s="181" t="s">
        <v>82</v>
      </c>
      <c r="AV274" s="14" t="s">
        <v>80</v>
      </c>
      <c r="AW274" s="14" t="s">
        <v>32</v>
      </c>
      <c r="AX274" s="14" t="s">
        <v>75</v>
      </c>
      <c r="AY274" s="181" t="s">
        <v>123</v>
      </c>
    </row>
    <row r="275" spans="1:65" s="13" customFormat="1">
      <c r="B275" s="171"/>
      <c r="D275" s="172" t="s">
        <v>132</v>
      </c>
      <c r="E275" s="173" t="s">
        <v>1</v>
      </c>
      <c r="F275" s="174" t="s">
        <v>211</v>
      </c>
      <c r="H275" s="175">
        <v>280</v>
      </c>
      <c r="I275" s="176"/>
      <c r="L275" s="171"/>
      <c r="M275" s="177"/>
      <c r="N275" s="178"/>
      <c r="O275" s="178"/>
      <c r="P275" s="178"/>
      <c r="Q275" s="178"/>
      <c r="R275" s="178"/>
      <c r="S275" s="178"/>
      <c r="T275" s="179"/>
      <c r="AT275" s="173" t="s">
        <v>132</v>
      </c>
      <c r="AU275" s="173" t="s">
        <v>82</v>
      </c>
      <c r="AV275" s="13" t="s">
        <v>82</v>
      </c>
      <c r="AW275" s="13" t="s">
        <v>32</v>
      </c>
      <c r="AX275" s="13" t="s">
        <v>80</v>
      </c>
      <c r="AY275" s="173" t="s">
        <v>123</v>
      </c>
    </row>
    <row r="276" spans="1:65" s="2" customFormat="1" ht="36" customHeight="1">
      <c r="A276" s="32"/>
      <c r="B276" s="156"/>
      <c r="C276" s="195" t="s">
        <v>377</v>
      </c>
      <c r="D276" s="195" t="s">
        <v>201</v>
      </c>
      <c r="E276" s="196" t="s">
        <v>378</v>
      </c>
      <c r="F276" s="197" t="s">
        <v>379</v>
      </c>
      <c r="G276" s="198" t="s">
        <v>129</v>
      </c>
      <c r="H276" s="199">
        <v>308</v>
      </c>
      <c r="I276" s="200"/>
      <c r="J276" s="201">
        <f>ROUND(I276*H276,2)</f>
        <v>0</v>
      </c>
      <c r="K276" s="202"/>
      <c r="L276" s="203"/>
      <c r="M276" s="204" t="s">
        <v>1</v>
      </c>
      <c r="N276" s="205" t="s">
        <v>40</v>
      </c>
      <c r="O276" s="58"/>
      <c r="P276" s="167">
        <f>O276*H276</f>
        <v>0</v>
      </c>
      <c r="Q276" s="167">
        <v>2.2000000000000001E-4</v>
      </c>
      <c r="R276" s="167">
        <f>Q276*H276</f>
        <v>6.7760000000000001E-2</v>
      </c>
      <c r="S276" s="167">
        <v>0</v>
      </c>
      <c r="T276" s="168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69" t="s">
        <v>204</v>
      </c>
      <c r="AT276" s="169" t="s">
        <v>201</v>
      </c>
      <c r="AU276" s="169" t="s">
        <v>82</v>
      </c>
      <c r="AY276" s="17" t="s">
        <v>123</v>
      </c>
      <c r="BE276" s="170">
        <f>IF(N276="základní",J276,0)</f>
        <v>0</v>
      </c>
      <c r="BF276" s="170">
        <f>IF(N276="snížená",J276,0)</f>
        <v>0</v>
      </c>
      <c r="BG276" s="170">
        <f>IF(N276="zákl. přenesená",J276,0)</f>
        <v>0</v>
      </c>
      <c r="BH276" s="170">
        <f>IF(N276="sníž. přenesená",J276,0)</f>
        <v>0</v>
      </c>
      <c r="BI276" s="170">
        <f>IF(N276="nulová",J276,0)</f>
        <v>0</v>
      </c>
      <c r="BJ276" s="17" t="s">
        <v>80</v>
      </c>
      <c r="BK276" s="170">
        <f>ROUND(I276*H276,2)</f>
        <v>0</v>
      </c>
      <c r="BL276" s="17" t="s">
        <v>169</v>
      </c>
      <c r="BM276" s="169" t="s">
        <v>380</v>
      </c>
    </row>
    <row r="277" spans="1:65" s="13" customFormat="1">
      <c r="B277" s="171"/>
      <c r="D277" s="172" t="s">
        <v>132</v>
      </c>
      <c r="F277" s="174" t="s">
        <v>381</v>
      </c>
      <c r="H277" s="175">
        <v>308</v>
      </c>
      <c r="I277" s="176"/>
      <c r="L277" s="171"/>
      <c r="M277" s="177"/>
      <c r="N277" s="178"/>
      <c r="O277" s="178"/>
      <c r="P277" s="178"/>
      <c r="Q277" s="178"/>
      <c r="R277" s="178"/>
      <c r="S277" s="178"/>
      <c r="T277" s="179"/>
      <c r="AT277" s="173" t="s">
        <v>132</v>
      </c>
      <c r="AU277" s="173" t="s">
        <v>82</v>
      </c>
      <c r="AV277" s="13" t="s">
        <v>82</v>
      </c>
      <c r="AW277" s="13" t="s">
        <v>3</v>
      </c>
      <c r="AX277" s="13" t="s">
        <v>80</v>
      </c>
      <c r="AY277" s="173" t="s">
        <v>123</v>
      </c>
    </row>
    <row r="278" spans="1:65" s="2" customFormat="1" ht="16.5" customHeight="1">
      <c r="A278" s="32"/>
      <c r="B278" s="156"/>
      <c r="C278" s="157" t="s">
        <v>382</v>
      </c>
      <c r="D278" s="157" t="s">
        <v>126</v>
      </c>
      <c r="E278" s="158" t="s">
        <v>383</v>
      </c>
      <c r="F278" s="159" t="s">
        <v>384</v>
      </c>
      <c r="G278" s="160" t="s">
        <v>168</v>
      </c>
      <c r="H278" s="161">
        <v>323.75</v>
      </c>
      <c r="I278" s="162"/>
      <c r="J278" s="163">
        <f>ROUND(I278*H278,2)</f>
        <v>0</v>
      </c>
      <c r="K278" s="164"/>
      <c r="L278" s="33"/>
      <c r="M278" s="165" t="s">
        <v>1</v>
      </c>
      <c r="N278" s="166" t="s">
        <v>40</v>
      </c>
      <c r="O278" s="58"/>
      <c r="P278" s="167">
        <f>O278*H278</f>
        <v>0</v>
      </c>
      <c r="Q278" s="167">
        <v>0</v>
      </c>
      <c r="R278" s="167">
        <f>Q278*H278</f>
        <v>0</v>
      </c>
      <c r="S278" s="167">
        <v>0</v>
      </c>
      <c r="T278" s="168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69" t="s">
        <v>169</v>
      </c>
      <c r="AT278" s="169" t="s">
        <v>126</v>
      </c>
      <c r="AU278" s="169" t="s">
        <v>82</v>
      </c>
      <c r="AY278" s="17" t="s">
        <v>123</v>
      </c>
      <c r="BE278" s="170">
        <f>IF(N278="základní",J278,0)</f>
        <v>0</v>
      </c>
      <c r="BF278" s="170">
        <f>IF(N278="snížená",J278,0)</f>
        <v>0</v>
      </c>
      <c r="BG278" s="170">
        <f>IF(N278="zákl. přenesená",J278,0)</f>
        <v>0</v>
      </c>
      <c r="BH278" s="170">
        <f>IF(N278="sníž. přenesená",J278,0)</f>
        <v>0</v>
      </c>
      <c r="BI278" s="170">
        <f>IF(N278="nulová",J278,0)</f>
        <v>0</v>
      </c>
      <c r="BJ278" s="17" t="s">
        <v>80</v>
      </c>
      <c r="BK278" s="170">
        <f>ROUND(I278*H278,2)</f>
        <v>0</v>
      </c>
      <c r="BL278" s="17" t="s">
        <v>169</v>
      </c>
      <c r="BM278" s="169" t="s">
        <v>385</v>
      </c>
    </row>
    <row r="279" spans="1:65" s="14" customFormat="1">
      <c r="B279" s="180"/>
      <c r="D279" s="172" t="s">
        <v>132</v>
      </c>
      <c r="E279" s="181" t="s">
        <v>1</v>
      </c>
      <c r="F279" s="182" t="s">
        <v>176</v>
      </c>
      <c r="H279" s="181" t="s">
        <v>1</v>
      </c>
      <c r="I279" s="183"/>
      <c r="L279" s="180"/>
      <c r="M279" s="184"/>
      <c r="N279" s="185"/>
      <c r="O279" s="185"/>
      <c r="P279" s="185"/>
      <c r="Q279" s="185"/>
      <c r="R279" s="185"/>
      <c r="S279" s="185"/>
      <c r="T279" s="186"/>
      <c r="AT279" s="181" t="s">
        <v>132</v>
      </c>
      <c r="AU279" s="181" t="s">
        <v>82</v>
      </c>
      <c r="AV279" s="14" t="s">
        <v>80</v>
      </c>
      <c r="AW279" s="14" t="s">
        <v>32</v>
      </c>
      <c r="AX279" s="14" t="s">
        <v>75</v>
      </c>
      <c r="AY279" s="181" t="s">
        <v>123</v>
      </c>
    </row>
    <row r="280" spans="1:65" s="14" customFormat="1">
      <c r="B280" s="180"/>
      <c r="D280" s="172" t="s">
        <v>132</v>
      </c>
      <c r="E280" s="181" t="s">
        <v>1</v>
      </c>
      <c r="F280" s="182" t="s">
        <v>386</v>
      </c>
      <c r="H280" s="181" t="s">
        <v>1</v>
      </c>
      <c r="I280" s="183"/>
      <c r="L280" s="180"/>
      <c r="M280" s="184"/>
      <c r="N280" s="185"/>
      <c r="O280" s="185"/>
      <c r="P280" s="185"/>
      <c r="Q280" s="185"/>
      <c r="R280" s="185"/>
      <c r="S280" s="185"/>
      <c r="T280" s="186"/>
      <c r="AT280" s="181" t="s">
        <v>132</v>
      </c>
      <c r="AU280" s="181" t="s">
        <v>82</v>
      </c>
      <c r="AV280" s="14" t="s">
        <v>80</v>
      </c>
      <c r="AW280" s="14" t="s">
        <v>32</v>
      </c>
      <c r="AX280" s="14" t="s">
        <v>75</v>
      </c>
      <c r="AY280" s="181" t="s">
        <v>123</v>
      </c>
    </row>
    <row r="281" spans="1:65" s="13" customFormat="1">
      <c r="B281" s="171"/>
      <c r="D281" s="172" t="s">
        <v>132</v>
      </c>
      <c r="E281" s="173" t="s">
        <v>1</v>
      </c>
      <c r="F281" s="174" t="s">
        <v>216</v>
      </c>
      <c r="H281" s="175">
        <v>323.75</v>
      </c>
      <c r="I281" s="176"/>
      <c r="L281" s="171"/>
      <c r="M281" s="177"/>
      <c r="N281" s="178"/>
      <c r="O281" s="178"/>
      <c r="P281" s="178"/>
      <c r="Q281" s="178"/>
      <c r="R281" s="178"/>
      <c r="S281" s="178"/>
      <c r="T281" s="179"/>
      <c r="AT281" s="173" t="s">
        <v>132</v>
      </c>
      <c r="AU281" s="173" t="s">
        <v>82</v>
      </c>
      <c r="AV281" s="13" t="s">
        <v>82</v>
      </c>
      <c r="AW281" s="13" t="s">
        <v>32</v>
      </c>
      <c r="AX281" s="13" t="s">
        <v>80</v>
      </c>
      <c r="AY281" s="173" t="s">
        <v>123</v>
      </c>
    </row>
    <row r="282" spans="1:65" s="2" customFormat="1" ht="24" customHeight="1">
      <c r="A282" s="32"/>
      <c r="B282" s="156"/>
      <c r="C282" s="195" t="s">
        <v>387</v>
      </c>
      <c r="D282" s="195" t="s">
        <v>201</v>
      </c>
      <c r="E282" s="196" t="s">
        <v>388</v>
      </c>
      <c r="F282" s="197" t="s">
        <v>389</v>
      </c>
      <c r="G282" s="198" t="s">
        <v>168</v>
      </c>
      <c r="H282" s="199">
        <v>356.125</v>
      </c>
      <c r="I282" s="200"/>
      <c r="J282" s="201">
        <f>ROUND(I282*H282,2)</f>
        <v>0</v>
      </c>
      <c r="K282" s="202"/>
      <c r="L282" s="203"/>
      <c r="M282" s="204" t="s">
        <v>1</v>
      </c>
      <c r="N282" s="205" t="s">
        <v>40</v>
      </c>
      <c r="O282" s="58"/>
      <c r="P282" s="167">
        <f>O282*H282</f>
        <v>0</v>
      </c>
      <c r="Q282" s="167">
        <v>1.0000000000000001E-5</v>
      </c>
      <c r="R282" s="167">
        <f>Q282*H282</f>
        <v>3.5612500000000002E-3</v>
      </c>
      <c r="S282" s="167">
        <v>0</v>
      </c>
      <c r="T282" s="168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69" t="s">
        <v>204</v>
      </c>
      <c r="AT282" s="169" t="s">
        <v>201</v>
      </c>
      <c r="AU282" s="169" t="s">
        <v>82</v>
      </c>
      <c r="AY282" s="17" t="s">
        <v>123</v>
      </c>
      <c r="BE282" s="170">
        <f>IF(N282="základní",J282,0)</f>
        <v>0</v>
      </c>
      <c r="BF282" s="170">
        <f>IF(N282="snížená",J282,0)</f>
        <v>0</v>
      </c>
      <c r="BG282" s="170">
        <f>IF(N282="zákl. přenesená",J282,0)</f>
        <v>0</v>
      </c>
      <c r="BH282" s="170">
        <f>IF(N282="sníž. přenesená",J282,0)</f>
        <v>0</v>
      </c>
      <c r="BI282" s="170">
        <f>IF(N282="nulová",J282,0)</f>
        <v>0</v>
      </c>
      <c r="BJ282" s="17" t="s">
        <v>80</v>
      </c>
      <c r="BK282" s="170">
        <f>ROUND(I282*H282,2)</f>
        <v>0</v>
      </c>
      <c r="BL282" s="17" t="s">
        <v>169</v>
      </c>
      <c r="BM282" s="169" t="s">
        <v>390</v>
      </c>
    </row>
    <row r="283" spans="1:65" s="13" customFormat="1">
      <c r="B283" s="171"/>
      <c r="D283" s="172" t="s">
        <v>132</v>
      </c>
      <c r="F283" s="174" t="s">
        <v>391</v>
      </c>
      <c r="H283" s="175">
        <v>356.125</v>
      </c>
      <c r="I283" s="176"/>
      <c r="L283" s="171"/>
      <c r="M283" s="177"/>
      <c r="N283" s="178"/>
      <c r="O283" s="178"/>
      <c r="P283" s="178"/>
      <c r="Q283" s="178"/>
      <c r="R283" s="178"/>
      <c r="S283" s="178"/>
      <c r="T283" s="179"/>
      <c r="AT283" s="173" t="s">
        <v>132</v>
      </c>
      <c r="AU283" s="173" t="s">
        <v>82</v>
      </c>
      <c r="AV283" s="13" t="s">
        <v>82</v>
      </c>
      <c r="AW283" s="13" t="s">
        <v>3</v>
      </c>
      <c r="AX283" s="13" t="s">
        <v>80</v>
      </c>
      <c r="AY283" s="173" t="s">
        <v>123</v>
      </c>
    </row>
    <row r="284" spans="1:65" s="2" customFormat="1" ht="16.5" customHeight="1">
      <c r="A284" s="32"/>
      <c r="B284" s="156"/>
      <c r="C284" s="157" t="s">
        <v>392</v>
      </c>
      <c r="D284" s="157" t="s">
        <v>126</v>
      </c>
      <c r="E284" s="158" t="s">
        <v>393</v>
      </c>
      <c r="F284" s="159" t="s">
        <v>394</v>
      </c>
      <c r="G284" s="160" t="s">
        <v>129</v>
      </c>
      <c r="H284" s="161">
        <v>280</v>
      </c>
      <c r="I284" s="162"/>
      <c r="J284" s="163">
        <f>ROUND(I284*H284,2)</f>
        <v>0</v>
      </c>
      <c r="K284" s="164"/>
      <c r="L284" s="33"/>
      <c r="M284" s="165" t="s">
        <v>1</v>
      </c>
      <c r="N284" s="166" t="s">
        <v>40</v>
      </c>
      <c r="O284" s="58"/>
      <c r="P284" s="167">
        <f>O284*H284</f>
        <v>0</v>
      </c>
      <c r="Q284" s="167">
        <v>1.3999999999999999E-4</v>
      </c>
      <c r="R284" s="167">
        <f>Q284*H284</f>
        <v>3.9199999999999999E-2</v>
      </c>
      <c r="S284" s="167">
        <v>0</v>
      </c>
      <c r="T284" s="168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69" t="s">
        <v>169</v>
      </c>
      <c r="AT284" s="169" t="s">
        <v>126</v>
      </c>
      <c r="AU284" s="169" t="s">
        <v>82</v>
      </c>
      <c r="AY284" s="17" t="s">
        <v>123</v>
      </c>
      <c r="BE284" s="170">
        <f>IF(N284="základní",J284,0)</f>
        <v>0</v>
      </c>
      <c r="BF284" s="170">
        <f>IF(N284="snížená",J284,0)</f>
        <v>0</v>
      </c>
      <c r="BG284" s="170">
        <f>IF(N284="zákl. přenesená",J284,0)</f>
        <v>0</v>
      </c>
      <c r="BH284" s="170">
        <f>IF(N284="sníž. přenesená",J284,0)</f>
        <v>0</v>
      </c>
      <c r="BI284" s="170">
        <f>IF(N284="nulová",J284,0)</f>
        <v>0</v>
      </c>
      <c r="BJ284" s="17" t="s">
        <v>80</v>
      </c>
      <c r="BK284" s="170">
        <f>ROUND(I284*H284,2)</f>
        <v>0</v>
      </c>
      <c r="BL284" s="17" t="s">
        <v>169</v>
      </c>
      <c r="BM284" s="169" t="s">
        <v>395</v>
      </c>
    </row>
    <row r="285" spans="1:65" s="2" customFormat="1" ht="24" customHeight="1">
      <c r="A285" s="32"/>
      <c r="B285" s="156"/>
      <c r="C285" s="157" t="s">
        <v>396</v>
      </c>
      <c r="D285" s="157" t="s">
        <v>126</v>
      </c>
      <c r="E285" s="158" t="s">
        <v>397</v>
      </c>
      <c r="F285" s="159" t="s">
        <v>398</v>
      </c>
      <c r="G285" s="160" t="s">
        <v>241</v>
      </c>
      <c r="H285" s="206"/>
      <c r="I285" s="162"/>
      <c r="J285" s="163">
        <f>ROUND(I285*H285,2)</f>
        <v>0</v>
      </c>
      <c r="K285" s="164"/>
      <c r="L285" s="33"/>
      <c r="M285" s="165" t="s">
        <v>1</v>
      </c>
      <c r="N285" s="166" t="s">
        <v>40</v>
      </c>
      <c r="O285" s="58"/>
      <c r="P285" s="167">
        <f>O285*H285</f>
        <v>0</v>
      </c>
      <c r="Q285" s="167">
        <v>0</v>
      </c>
      <c r="R285" s="167">
        <f>Q285*H285</f>
        <v>0</v>
      </c>
      <c r="S285" s="167">
        <v>0</v>
      </c>
      <c r="T285" s="168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69" t="s">
        <v>169</v>
      </c>
      <c r="AT285" s="169" t="s">
        <v>126</v>
      </c>
      <c r="AU285" s="169" t="s">
        <v>82</v>
      </c>
      <c r="AY285" s="17" t="s">
        <v>123</v>
      </c>
      <c r="BE285" s="170">
        <f>IF(N285="základní",J285,0)</f>
        <v>0</v>
      </c>
      <c r="BF285" s="170">
        <f>IF(N285="snížená",J285,0)</f>
        <v>0</v>
      </c>
      <c r="BG285" s="170">
        <f>IF(N285="zákl. přenesená",J285,0)</f>
        <v>0</v>
      </c>
      <c r="BH285" s="170">
        <f>IF(N285="sníž. přenesená",J285,0)</f>
        <v>0</v>
      </c>
      <c r="BI285" s="170">
        <f>IF(N285="nulová",J285,0)</f>
        <v>0</v>
      </c>
      <c r="BJ285" s="17" t="s">
        <v>80</v>
      </c>
      <c r="BK285" s="170">
        <f>ROUND(I285*H285,2)</f>
        <v>0</v>
      </c>
      <c r="BL285" s="17" t="s">
        <v>169</v>
      </c>
      <c r="BM285" s="169" t="s">
        <v>399</v>
      </c>
    </row>
    <row r="286" spans="1:65" s="12" customFormat="1" ht="22.9" customHeight="1">
      <c r="B286" s="143"/>
      <c r="D286" s="144" t="s">
        <v>74</v>
      </c>
      <c r="E286" s="154" t="s">
        <v>400</v>
      </c>
      <c r="F286" s="154" t="s">
        <v>401</v>
      </c>
      <c r="I286" s="146"/>
      <c r="J286" s="155">
        <f>BK286</f>
        <v>0</v>
      </c>
      <c r="L286" s="143"/>
      <c r="M286" s="148"/>
      <c r="N286" s="149"/>
      <c r="O286" s="149"/>
      <c r="P286" s="150">
        <f>SUM(P287:P306)</f>
        <v>0</v>
      </c>
      <c r="Q286" s="149"/>
      <c r="R286" s="150">
        <f>SUM(R287:R306)</f>
        <v>0.44401999999999997</v>
      </c>
      <c r="S286" s="149"/>
      <c r="T286" s="151">
        <f>SUM(T287:T306)</f>
        <v>0.4587</v>
      </c>
      <c r="AR286" s="144" t="s">
        <v>82</v>
      </c>
      <c r="AT286" s="152" t="s">
        <v>74</v>
      </c>
      <c r="AU286" s="152" t="s">
        <v>80</v>
      </c>
      <c r="AY286" s="144" t="s">
        <v>123</v>
      </c>
      <c r="BK286" s="153">
        <f>SUM(BK287:BK306)</f>
        <v>0</v>
      </c>
    </row>
    <row r="287" spans="1:65" s="2" customFormat="1" ht="16.5" customHeight="1">
      <c r="A287" s="32"/>
      <c r="B287" s="156"/>
      <c r="C287" s="157" t="s">
        <v>402</v>
      </c>
      <c r="D287" s="157" t="s">
        <v>126</v>
      </c>
      <c r="E287" s="158" t="s">
        <v>403</v>
      </c>
      <c r="F287" s="159" t="s">
        <v>404</v>
      </c>
      <c r="G287" s="160" t="s">
        <v>254</v>
      </c>
      <c r="H287" s="161">
        <v>1</v>
      </c>
      <c r="I287" s="162"/>
      <c r="J287" s="163">
        <f>ROUND(I287*H287,2)</f>
        <v>0</v>
      </c>
      <c r="K287" s="164"/>
      <c r="L287" s="33"/>
      <c r="M287" s="165" t="s">
        <v>1</v>
      </c>
      <c r="N287" s="166" t="s">
        <v>40</v>
      </c>
      <c r="O287" s="58"/>
      <c r="P287" s="167">
        <f>O287*H287</f>
        <v>0</v>
      </c>
      <c r="Q287" s="167">
        <v>2.7E-4</v>
      </c>
      <c r="R287" s="167">
        <f>Q287*H287</f>
        <v>2.7E-4</v>
      </c>
      <c r="S287" s="167">
        <v>0</v>
      </c>
      <c r="T287" s="168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69" t="s">
        <v>169</v>
      </c>
      <c r="AT287" s="169" t="s">
        <v>126</v>
      </c>
      <c r="AU287" s="169" t="s">
        <v>82</v>
      </c>
      <c r="AY287" s="17" t="s">
        <v>123</v>
      </c>
      <c r="BE287" s="170">
        <f>IF(N287="základní",J287,0)</f>
        <v>0</v>
      </c>
      <c r="BF287" s="170">
        <f>IF(N287="snížená",J287,0)</f>
        <v>0</v>
      </c>
      <c r="BG287" s="170">
        <f>IF(N287="zákl. přenesená",J287,0)</f>
        <v>0</v>
      </c>
      <c r="BH287" s="170">
        <f>IF(N287="sníž. přenesená",J287,0)</f>
        <v>0</v>
      </c>
      <c r="BI287" s="170">
        <f>IF(N287="nulová",J287,0)</f>
        <v>0</v>
      </c>
      <c r="BJ287" s="17" t="s">
        <v>80</v>
      </c>
      <c r="BK287" s="170">
        <f>ROUND(I287*H287,2)</f>
        <v>0</v>
      </c>
      <c r="BL287" s="17" t="s">
        <v>169</v>
      </c>
      <c r="BM287" s="169" t="s">
        <v>405</v>
      </c>
    </row>
    <row r="288" spans="1:65" s="14" customFormat="1">
      <c r="B288" s="180"/>
      <c r="D288" s="172" t="s">
        <v>132</v>
      </c>
      <c r="E288" s="181" t="s">
        <v>1</v>
      </c>
      <c r="F288" s="182" t="s">
        <v>176</v>
      </c>
      <c r="H288" s="181" t="s">
        <v>1</v>
      </c>
      <c r="I288" s="183"/>
      <c r="L288" s="180"/>
      <c r="M288" s="184"/>
      <c r="N288" s="185"/>
      <c r="O288" s="185"/>
      <c r="P288" s="185"/>
      <c r="Q288" s="185"/>
      <c r="R288" s="185"/>
      <c r="S288" s="185"/>
      <c r="T288" s="186"/>
      <c r="AT288" s="181" t="s">
        <v>132</v>
      </c>
      <c r="AU288" s="181" t="s">
        <v>82</v>
      </c>
      <c r="AV288" s="14" t="s">
        <v>80</v>
      </c>
      <c r="AW288" s="14" t="s">
        <v>32</v>
      </c>
      <c r="AX288" s="14" t="s">
        <v>75</v>
      </c>
      <c r="AY288" s="181" t="s">
        <v>123</v>
      </c>
    </row>
    <row r="289" spans="1:65" s="13" customFormat="1">
      <c r="B289" s="171"/>
      <c r="D289" s="172" t="s">
        <v>132</v>
      </c>
      <c r="E289" s="173" t="s">
        <v>1</v>
      </c>
      <c r="F289" s="174" t="s">
        <v>80</v>
      </c>
      <c r="H289" s="175">
        <v>1</v>
      </c>
      <c r="I289" s="176"/>
      <c r="L289" s="171"/>
      <c r="M289" s="177"/>
      <c r="N289" s="178"/>
      <c r="O289" s="178"/>
      <c r="P289" s="178"/>
      <c r="Q289" s="178"/>
      <c r="R289" s="178"/>
      <c r="S289" s="178"/>
      <c r="T289" s="179"/>
      <c r="AT289" s="173" t="s">
        <v>132</v>
      </c>
      <c r="AU289" s="173" t="s">
        <v>82</v>
      </c>
      <c r="AV289" s="13" t="s">
        <v>82</v>
      </c>
      <c r="AW289" s="13" t="s">
        <v>32</v>
      </c>
      <c r="AX289" s="13" t="s">
        <v>80</v>
      </c>
      <c r="AY289" s="173" t="s">
        <v>123</v>
      </c>
    </row>
    <row r="290" spans="1:65" s="2" customFormat="1" ht="24" customHeight="1">
      <c r="A290" s="32"/>
      <c r="B290" s="156"/>
      <c r="C290" s="195" t="s">
        <v>406</v>
      </c>
      <c r="D290" s="195" t="s">
        <v>201</v>
      </c>
      <c r="E290" s="196" t="s">
        <v>407</v>
      </c>
      <c r="F290" s="197" t="s">
        <v>408</v>
      </c>
      <c r="G290" s="198" t="s">
        <v>254</v>
      </c>
      <c r="H290" s="199">
        <v>1</v>
      </c>
      <c r="I290" s="200"/>
      <c r="J290" s="201">
        <f t="shared" ref="J290:J295" si="0">ROUND(I290*H290,2)</f>
        <v>0</v>
      </c>
      <c r="K290" s="202"/>
      <c r="L290" s="203"/>
      <c r="M290" s="204" t="s">
        <v>1</v>
      </c>
      <c r="N290" s="205" t="s">
        <v>40</v>
      </c>
      <c r="O290" s="58"/>
      <c r="P290" s="167">
        <f t="shared" ref="P290:P295" si="1">O290*H290</f>
        <v>0</v>
      </c>
      <c r="Q290" s="167">
        <v>0</v>
      </c>
      <c r="R290" s="167">
        <f t="shared" ref="R290:R295" si="2">Q290*H290</f>
        <v>0</v>
      </c>
      <c r="S290" s="167">
        <v>0</v>
      </c>
      <c r="T290" s="168">
        <f t="shared" ref="T290:T295" si="3"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69" t="s">
        <v>204</v>
      </c>
      <c r="AT290" s="169" t="s">
        <v>201</v>
      </c>
      <c r="AU290" s="169" t="s">
        <v>82</v>
      </c>
      <c r="AY290" s="17" t="s">
        <v>123</v>
      </c>
      <c r="BE290" s="170">
        <f t="shared" ref="BE290:BE295" si="4">IF(N290="základní",J290,0)</f>
        <v>0</v>
      </c>
      <c r="BF290" s="170">
        <f t="shared" ref="BF290:BF295" si="5">IF(N290="snížená",J290,0)</f>
        <v>0</v>
      </c>
      <c r="BG290" s="170">
        <f t="shared" ref="BG290:BG295" si="6">IF(N290="zákl. přenesená",J290,0)</f>
        <v>0</v>
      </c>
      <c r="BH290" s="170">
        <f t="shared" ref="BH290:BH295" si="7">IF(N290="sníž. přenesená",J290,0)</f>
        <v>0</v>
      </c>
      <c r="BI290" s="170">
        <f t="shared" ref="BI290:BI295" si="8">IF(N290="nulová",J290,0)</f>
        <v>0</v>
      </c>
      <c r="BJ290" s="17" t="s">
        <v>80</v>
      </c>
      <c r="BK290" s="170">
        <f t="shared" ref="BK290:BK295" si="9">ROUND(I290*H290,2)</f>
        <v>0</v>
      </c>
      <c r="BL290" s="17" t="s">
        <v>169</v>
      </c>
      <c r="BM290" s="169" t="s">
        <v>409</v>
      </c>
    </row>
    <row r="291" spans="1:65" s="2" customFormat="1" ht="24" customHeight="1">
      <c r="A291" s="32"/>
      <c r="B291" s="156"/>
      <c r="C291" s="195" t="s">
        <v>410</v>
      </c>
      <c r="D291" s="195" t="s">
        <v>201</v>
      </c>
      <c r="E291" s="196" t="s">
        <v>411</v>
      </c>
      <c r="F291" s="197" t="s">
        <v>412</v>
      </c>
      <c r="G291" s="198" t="s">
        <v>413</v>
      </c>
      <c r="H291" s="199">
        <v>1</v>
      </c>
      <c r="I291" s="200"/>
      <c r="J291" s="201">
        <f t="shared" si="0"/>
        <v>0</v>
      </c>
      <c r="K291" s="202"/>
      <c r="L291" s="203"/>
      <c r="M291" s="204" t="s">
        <v>1</v>
      </c>
      <c r="N291" s="205" t="s">
        <v>40</v>
      </c>
      <c r="O291" s="58"/>
      <c r="P291" s="167">
        <f t="shared" si="1"/>
        <v>0</v>
      </c>
      <c r="Q291" s="167">
        <v>2.0000000000000001E-4</v>
      </c>
      <c r="R291" s="167">
        <f t="shared" si="2"/>
        <v>2.0000000000000001E-4</v>
      </c>
      <c r="S291" s="167">
        <v>0</v>
      </c>
      <c r="T291" s="168">
        <f t="shared" si="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69" t="s">
        <v>204</v>
      </c>
      <c r="AT291" s="169" t="s">
        <v>201</v>
      </c>
      <c r="AU291" s="169" t="s">
        <v>82</v>
      </c>
      <c r="AY291" s="17" t="s">
        <v>123</v>
      </c>
      <c r="BE291" s="170">
        <f t="shared" si="4"/>
        <v>0</v>
      </c>
      <c r="BF291" s="170">
        <f t="shared" si="5"/>
        <v>0</v>
      </c>
      <c r="BG291" s="170">
        <f t="shared" si="6"/>
        <v>0</v>
      </c>
      <c r="BH291" s="170">
        <f t="shared" si="7"/>
        <v>0</v>
      </c>
      <c r="BI291" s="170">
        <f t="shared" si="8"/>
        <v>0</v>
      </c>
      <c r="BJ291" s="17" t="s">
        <v>80</v>
      </c>
      <c r="BK291" s="170">
        <f t="shared" si="9"/>
        <v>0</v>
      </c>
      <c r="BL291" s="17" t="s">
        <v>169</v>
      </c>
      <c r="BM291" s="169" t="s">
        <v>414</v>
      </c>
    </row>
    <row r="292" spans="1:65" s="2" customFormat="1" ht="24" customHeight="1">
      <c r="A292" s="32"/>
      <c r="B292" s="156"/>
      <c r="C292" s="195" t="s">
        <v>415</v>
      </c>
      <c r="D292" s="195" t="s">
        <v>201</v>
      </c>
      <c r="E292" s="196" t="s">
        <v>416</v>
      </c>
      <c r="F292" s="197" t="s">
        <v>417</v>
      </c>
      <c r="G292" s="198" t="s">
        <v>413</v>
      </c>
      <c r="H292" s="199">
        <v>1</v>
      </c>
      <c r="I292" s="200"/>
      <c r="J292" s="201">
        <f t="shared" si="0"/>
        <v>0</v>
      </c>
      <c r="K292" s="202"/>
      <c r="L292" s="203"/>
      <c r="M292" s="204" t="s">
        <v>1</v>
      </c>
      <c r="N292" s="205" t="s">
        <v>40</v>
      </c>
      <c r="O292" s="58"/>
      <c r="P292" s="167">
        <f t="shared" si="1"/>
        <v>0</v>
      </c>
      <c r="Q292" s="167">
        <v>2.0000000000000001E-4</v>
      </c>
      <c r="R292" s="167">
        <f t="shared" si="2"/>
        <v>2.0000000000000001E-4</v>
      </c>
      <c r="S292" s="167">
        <v>0</v>
      </c>
      <c r="T292" s="168">
        <f t="shared" si="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69" t="s">
        <v>204</v>
      </c>
      <c r="AT292" s="169" t="s">
        <v>201</v>
      </c>
      <c r="AU292" s="169" t="s">
        <v>82</v>
      </c>
      <c r="AY292" s="17" t="s">
        <v>123</v>
      </c>
      <c r="BE292" s="170">
        <f t="shared" si="4"/>
        <v>0</v>
      </c>
      <c r="BF292" s="170">
        <f t="shared" si="5"/>
        <v>0</v>
      </c>
      <c r="BG292" s="170">
        <f t="shared" si="6"/>
        <v>0</v>
      </c>
      <c r="BH292" s="170">
        <f t="shared" si="7"/>
        <v>0</v>
      </c>
      <c r="BI292" s="170">
        <f t="shared" si="8"/>
        <v>0</v>
      </c>
      <c r="BJ292" s="17" t="s">
        <v>80</v>
      </c>
      <c r="BK292" s="170">
        <f t="shared" si="9"/>
        <v>0</v>
      </c>
      <c r="BL292" s="17" t="s">
        <v>169</v>
      </c>
      <c r="BM292" s="169" t="s">
        <v>418</v>
      </c>
    </row>
    <row r="293" spans="1:65" s="2" customFormat="1" ht="16.5" customHeight="1">
      <c r="A293" s="32"/>
      <c r="B293" s="156"/>
      <c r="C293" s="195" t="s">
        <v>419</v>
      </c>
      <c r="D293" s="195" t="s">
        <v>201</v>
      </c>
      <c r="E293" s="196" t="s">
        <v>420</v>
      </c>
      <c r="F293" s="197" t="s">
        <v>421</v>
      </c>
      <c r="G293" s="198" t="s">
        <v>254</v>
      </c>
      <c r="H293" s="199">
        <v>1</v>
      </c>
      <c r="I293" s="200"/>
      <c r="J293" s="201">
        <f t="shared" si="0"/>
        <v>0</v>
      </c>
      <c r="K293" s="202"/>
      <c r="L293" s="203"/>
      <c r="M293" s="204" t="s">
        <v>1</v>
      </c>
      <c r="N293" s="205" t="s">
        <v>40</v>
      </c>
      <c r="O293" s="58"/>
      <c r="P293" s="167">
        <f t="shared" si="1"/>
        <v>0</v>
      </c>
      <c r="Q293" s="167">
        <v>3.5E-4</v>
      </c>
      <c r="R293" s="167">
        <f t="shared" si="2"/>
        <v>3.5E-4</v>
      </c>
      <c r="S293" s="167">
        <v>0</v>
      </c>
      <c r="T293" s="168">
        <f t="shared" si="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69" t="s">
        <v>204</v>
      </c>
      <c r="AT293" s="169" t="s">
        <v>201</v>
      </c>
      <c r="AU293" s="169" t="s">
        <v>82</v>
      </c>
      <c r="AY293" s="17" t="s">
        <v>123</v>
      </c>
      <c r="BE293" s="170">
        <f t="shared" si="4"/>
        <v>0</v>
      </c>
      <c r="BF293" s="170">
        <f t="shared" si="5"/>
        <v>0</v>
      </c>
      <c r="BG293" s="170">
        <f t="shared" si="6"/>
        <v>0</v>
      </c>
      <c r="BH293" s="170">
        <f t="shared" si="7"/>
        <v>0</v>
      </c>
      <c r="BI293" s="170">
        <f t="shared" si="8"/>
        <v>0</v>
      </c>
      <c r="BJ293" s="17" t="s">
        <v>80</v>
      </c>
      <c r="BK293" s="170">
        <f t="shared" si="9"/>
        <v>0</v>
      </c>
      <c r="BL293" s="17" t="s">
        <v>169</v>
      </c>
      <c r="BM293" s="169" t="s">
        <v>422</v>
      </c>
    </row>
    <row r="294" spans="1:65" s="2" customFormat="1" ht="16.5" customHeight="1">
      <c r="A294" s="32"/>
      <c r="B294" s="156"/>
      <c r="C294" s="195" t="s">
        <v>423</v>
      </c>
      <c r="D294" s="195" t="s">
        <v>201</v>
      </c>
      <c r="E294" s="196" t="s">
        <v>424</v>
      </c>
      <c r="F294" s="197" t="s">
        <v>425</v>
      </c>
      <c r="G294" s="198" t="s">
        <v>413</v>
      </c>
      <c r="H294" s="199">
        <v>1</v>
      </c>
      <c r="I294" s="200"/>
      <c r="J294" s="201">
        <f t="shared" si="0"/>
        <v>0</v>
      </c>
      <c r="K294" s="202"/>
      <c r="L294" s="203"/>
      <c r="M294" s="204" t="s">
        <v>1</v>
      </c>
      <c r="N294" s="205" t="s">
        <v>40</v>
      </c>
      <c r="O294" s="58"/>
      <c r="P294" s="167">
        <f t="shared" si="1"/>
        <v>0</v>
      </c>
      <c r="Q294" s="167">
        <v>2.7000000000000001E-3</v>
      </c>
      <c r="R294" s="167">
        <f t="shared" si="2"/>
        <v>2.7000000000000001E-3</v>
      </c>
      <c r="S294" s="167">
        <v>0</v>
      </c>
      <c r="T294" s="168">
        <f t="shared" si="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69" t="s">
        <v>204</v>
      </c>
      <c r="AT294" s="169" t="s">
        <v>201</v>
      </c>
      <c r="AU294" s="169" t="s">
        <v>82</v>
      </c>
      <c r="AY294" s="17" t="s">
        <v>123</v>
      </c>
      <c r="BE294" s="170">
        <f t="shared" si="4"/>
        <v>0</v>
      </c>
      <c r="BF294" s="170">
        <f t="shared" si="5"/>
        <v>0</v>
      </c>
      <c r="BG294" s="170">
        <f t="shared" si="6"/>
        <v>0</v>
      </c>
      <c r="BH294" s="170">
        <f t="shared" si="7"/>
        <v>0</v>
      </c>
      <c r="BI294" s="170">
        <f t="shared" si="8"/>
        <v>0</v>
      </c>
      <c r="BJ294" s="17" t="s">
        <v>80</v>
      </c>
      <c r="BK294" s="170">
        <f t="shared" si="9"/>
        <v>0</v>
      </c>
      <c r="BL294" s="17" t="s">
        <v>169</v>
      </c>
      <c r="BM294" s="169" t="s">
        <v>426</v>
      </c>
    </row>
    <row r="295" spans="1:65" s="2" customFormat="1" ht="16.5" customHeight="1">
      <c r="A295" s="32"/>
      <c r="B295" s="156"/>
      <c r="C295" s="157" t="s">
        <v>427</v>
      </c>
      <c r="D295" s="157" t="s">
        <v>126</v>
      </c>
      <c r="E295" s="158" t="s">
        <v>428</v>
      </c>
      <c r="F295" s="159" t="s">
        <v>429</v>
      </c>
      <c r="G295" s="160" t="s">
        <v>254</v>
      </c>
      <c r="H295" s="161">
        <v>10</v>
      </c>
      <c r="I295" s="162"/>
      <c r="J295" s="163">
        <f t="shared" si="0"/>
        <v>0</v>
      </c>
      <c r="K295" s="164"/>
      <c r="L295" s="33"/>
      <c r="M295" s="165" t="s">
        <v>1</v>
      </c>
      <c r="N295" s="166" t="s">
        <v>40</v>
      </c>
      <c r="O295" s="58"/>
      <c r="P295" s="167">
        <f t="shared" si="1"/>
        <v>0</v>
      </c>
      <c r="Q295" s="167">
        <v>2.5999999999999998E-4</v>
      </c>
      <c r="R295" s="167">
        <f t="shared" si="2"/>
        <v>2.5999999999999999E-3</v>
      </c>
      <c r="S295" s="167">
        <v>0</v>
      </c>
      <c r="T295" s="168">
        <f t="shared" si="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69" t="s">
        <v>169</v>
      </c>
      <c r="AT295" s="169" t="s">
        <v>126</v>
      </c>
      <c r="AU295" s="169" t="s">
        <v>82</v>
      </c>
      <c r="AY295" s="17" t="s">
        <v>123</v>
      </c>
      <c r="BE295" s="170">
        <f t="shared" si="4"/>
        <v>0</v>
      </c>
      <c r="BF295" s="170">
        <f t="shared" si="5"/>
        <v>0</v>
      </c>
      <c r="BG295" s="170">
        <f t="shared" si="6"/>
        <v>0</v>
      </c>
      <c r="BH295" s="170">
        <f t="shared" si="7"/>
        <v>0</v>
      </c>
      <c r="BI295" s="170">
        <f t="shared" si="8"/>
        <v>0</v>
      </c>
      <c r="BJ295" s="17" t="s">
        <v>80</v>
      </c>
      <c r="BK295" s="170">
        <f t="shared" si="9"/>
        <v>0</v>
      </c>
      <c r="BL295" s="17" t="s">
        <v>169</v>
      </c>
      <c r="BM295" s="169" t="s">
        <v>430</v>
      </c>
    </row>
    <row r="296" spans="1:65" s="14" customFormat="1">
      <c r="B296" s="180"/>
      <c r="D296" s="172" t="s">
        <v>132</v>
      </c>
      <c r="E296" s="181" t="s">
        <v>1</v>
      </c>
      <c r="F296" s="182" t="s">
        <v>176</v>
      </c>
      <c r="H296" s="181" t="s">
        <v>1</v>
      </c>
      <c r="I296" s="183"/>
      <c r="L296" s="180"/>
      <c r="M296" s="184"/>
      <c r="N296" s="185"/>
      <c r="O296" s="185"/>
      <c r="P296" s="185"/>
      <c r="Q296" s="185"/>
      <c r="R296" s="185"/>
      <c r="S296" s="185"/>
      <c r="T296" s="186"/>
      <c r="AT296" s="181" t="s">
        <v>132</v>
      </c>
      <c r="AU296" s="181" t="s">
        <v>82</v>
      </c>
      <c r="AV296" s="14" t="s">
        <v>80</v>
      </c>
      <c r="AW296" s="14" t="s">
        <v>32</v>
      </c>
      <c r="AX296" s="14" t="s">
        <v>75</v>
      </c>
      <c r="AY296" s="181" t="s">
        <v>123</v>
      </c>
    </row>
    <row r="297" spans="1:65" s="13" customFormat="1">
      <c r="B297" s="171"/>
      <c r="D297" s="172" t="s">
        <v>132</v>
      </c>
      <c r="E297" s="173" t="s">
        <v>1</v>
      </c>
      <c r="F297" s="174" t="s">
        <v>179</v>
      </c>
      <c r="H297" s="175">
        <v>10</v>
      </c>
      <c r="I297" s="176"/>
      <c r="L297" s="171"/>
      <c r="M297" s="177"/>
      <c r="N297" s="178"/>
      <c r="O297" s="178"/>
      <c r="P297" s="178"/>
      <c r="Q297" s="178"/>
      <c r="R297" s="178"/>
      <c r="S297" s="178"/>
      <c r="T297" s="179"/>
      <c r="AT297" s="173" t="s">
        <v>132</v>
      </c>
      <c r="AU297" s="173" t="s">
        <v>82</v>
      </c>
      <c r="AV297" s="13" t="s">
        <v>82</v>
      </c>
      <c r="AW297" s="13" t="s">
        <v>32</v>
      </c>
      <c r="AX297" s="13" t="s">
        <v>80</v>
      </c>
      <c r="AY297" s="173" t="s">
        <v>123</v>
      </c>
    </row>
    <row r="298" spans="1:65" s="2" customFormat="1" ht="24" customHeight="1">
      <c r="A298" s="32"/>
      <c r="B298" s="156"/>
      <c r="C298" s="195" t="s">
        <v>431</v>
      </c>
      <c r="D298" s="195" t="s">
        <v>201</v>
      </c>
      <c r="E298" s="196" t="s">
        <v>432</v>
      </c>
      <c r="F298" s="197" t="s">
        <v>433</v>
      </c>
      <c r="G298" s="198" t="s">
        <v>254</v>
      </c>
      <c r="H298" s="199">
        <v>10</v>
      </c>
      <c r="I298" s="200"/>
      <c r="J298" s="201">
        <f t="shared" ref="J298:J303" si="10">ROUND(I298*H298,2)</f>
        <v>0</v>
      </c>
      <c r="K298" s="202"/>
      <c r="L298" s="203"/>
      <c r="M298" s="204" t="s">
        <v>1</v>
      </c>
      <c r="N298" s="205" t="s">
        <v>40</v>
      </c>
      <c r="O298" s="58"/>
      <c r="P298" s="167">
        <f t="shared" ref="P298:P303" si="11">O298*H298</f>
        <v>0</v>
      </c>
      <c r="Q298" s="167">
        <v>3.5499999999999997E-2</v>
      </c>
      <c r="R298" s="167">
        <f t="shared" ref="R298:R303" si="12">Q298*H298</f>
        <v>0.35499999999999998</v>
      </c>
      <c r="S298" s="167">
        <v>0</v>
      </c>
      <c r="T298" s="168">
        <f t="shared" ref="T298:T303" si="13"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69" t="s">
        <v>204</v>
      </c>
      <c r="AT298" s="169" t="s">
        <v>201</v>
      </c>
      <c r="AU298" s="169" t="s">
        <v>82</v>
      </c>
      <c r="AY298" s="17" t="s">
        <v>123</v>
      </c>
      <c r="BE298" s="170">
        <f t="shared" ref="BE298:BE303" si="14">IF(N298="základní",J298,0)</f>
        <v>0</v>
      </c>
      <c r="BF298" s="170">
        <f t="shared" ref="BF298:BF303" si="15">IF(N298="snížená",J298,0)</f>
        <v>0</v>
      </c>
      <c r="BG298" s="170">
        <f t="shared" ref="BG298:BG303" si="16">IF(N298="zákl. přenesená",J298,0)</f>
        <v>0</v>
      </c>
      <c r="BH298" s="170">
        <f t="shared" ref="BH298:BH303" si="17">IF(N298="sníž. přenesená",J298,0)</f>
        <v>0</v>
      </c>
      <c r="BI298" s="170">
        <f t="shared" ref="BI298:BI303" si="18">IF(N298="nulová",J298,0)</f>
        <v>0</v>
      </c>
      <c r="BJ298" s="17" t="s">
        <v>80</v>
      </c>
      <c r="BK298" s="170">
        <f t="shared" ref="BK298:BK303" si="19">ROUND(I298*H298,2)</f>
        <v>0</v>
      </c>
      <c r="BL298" s="17" t="s">
        <v>169</v>
      </c>
      <c r="BM298" s="169" t="s">
        <v>434</v>
      </c>
    </row>
    <row r="299" spans="1:65" s="2" customFormat="1" ht="16.5" customHeight="1">
      <c r="A299" s="32"/>
      <c r="B299" s="156"/>
      <c r="C299" s="195" t="s">
        <v>435</v>
      </c>
      <c r="D299" s="195" t="s">
        <v>201</v>
      </c>
      <c r="E299" s="196" t="s">
        <v>436</v>
      </c>
      <c r="F299" s="197" t="s">
        <v>437</v>
      </c>
      <c r="G299" s="198" t="s">
        <v>254</v>
      </c>
      <c r="H299" s="199">
        <v>10</v>
      </c>
      <c r="I299" s="200"/>
      <c r="J299" s="201">
        <f t="shared" si="10"/>
        <v>0</v>
      </c>
      <c r="K299" s="202"/>
      <c r="L299" s="203"/>
      <c r="M299" s="204" t="s">
        <v>1</v>
      </c>
      <c r="N299" s="205" t="s">
        <v>40</v>
      </c>
      <c r="O299" s="58"/>
      <c r="P299" s="167">
        <f t="shared" si="11"/>
        <v>0</v>
      </c>
      <c r="Q299" s="167">
        <v>3.8E-3</v>
      </c>
      <c r="R299" s="167">
        <f t="shared" si="12"/>
        <v>3.7999999999999999E-2</v>
      </c>
      <c r="S299" s="167">
        <v>0</v>
      </c>
      <c r="T299" s="168">
        <f t="shared" si="1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69" t="s">
        <v>204</v>
      </c>
      <c r="AT299" s="169" t="s">
        <v>201</v>
      </c>
      <c r="AU299" s="169" t="s">
        <v>82</v>
      </c>
      <c r="AY299" s="17" t="s">
        <v>123</v>
      </c>
      <c r="BE299" s="170">
        <f t="shared" si="14"/>
        <v>0</v>
      </c>
      <c r="BF299" s="170">
        <f t="shared" si="15"/>
        <v>0</v>
      </c>
      <c r="BG299" s="170">
        <f t="shared" si="16"/>
        <v>0</v>
      </c>
      <c r="BH299" s="170">
        <f t="shared" si="17"/>
        <v>0</v>
      </c>
      <c r="BI299" s="170">
        <f t="shared" si="18"/>
        <v>0</v>
      </c>
      <c r="BJ299" s="17" t="s">
        <v>80</v>
      </c>
      <c r="BK299" s="170">
        <f t="shared" si="19"/>
        <v>0</v>
      </c>
      <c r="BL299" s="17" t="s">
        <v>169</v>
      </c>
      <c r="BM299" s="169" t="s">
        <v>438</v>
      </c>
    </row>
    <row r="300" spans="1:65" s="2" customFormat="1" ht="24" customHeight="1">
      <c r="A300" s="32"/>
      <c r="B300" s="156"/>
      <c r="C300" s="195" t="s">
        <v>439</v>
      </c>
      <c r="D300" s="195" t="s">
        <v>201</v>
      </c>
      <c r="E300" s="196" t="s">
        <v>440</v>
      </c>
      <c r="F300" s="197" t="s">
        <v>441</v>
      </c>
      <c r="G300" s="198" t="s">
        <v>254</v>
      </c>
      <c r="H300" s="199">
        <v>10</v>
      </c>
      <c r="I300" s="200"/>
      <c r="J300" s="201">
        <f t="shared" si="10"/>
        <v>0</v>
      </c>
      <c r="K300" s="202"/>
      <c r="L300" s="203"/>
      <c r="M300" s="204" t="s">
        <v>1</v>
      </c>
      <c r="N300" s="205" t="s">
        <v>40</v>
      </c>
      <c r="O300" s="58"/>
      <c r="P300" s="167">
        <f t="shared" si="11"/>
        <v>0</v>
      </c>
      <c r="Q300" s="167">
        <v>8.1999999999999998E-4</v>
      </c>
      <c r="R300" s="167">
        <f t="shared" si="12"/>
        <v>8.199999999999999E-3</v>
      </c>
      <c r="S300" s="167">
        <v>0</v>
      </c>
      <c r="T300" s="168">
        <f t="shared" si="1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69" t="s">
        <v>204</v>
      </c>
      <c r="AT300" s="169" t="s">
        <v>201</v>
      </c>
      <c r="AU300" s="169" t="s">
        <v>82</v>
      </c>
      <c r="AY300" s="17" t="s">
        <v>123</v>
      </c>
      <c r="BE300" s="170">
        <f t="shared" si="14"/>
        <v>0</v>
      </c>
      <c r="BF300" s="170">
        <f t="shared" si="15"/>
        <v>0</v>
      </c>
      <c r="BG300" s="170">
        <f t="shared" si="16"/>
        <v>0</v>
      </c>
      <c r="BH300" s="170">
        <f t="shared" si="17"/>
        <v>0</v>
      </c>
      <c r="BI300" s="170">
        <f t="shared" si="18"/>
        <v>0</v>
      </c>
      <c r="BJ300" s="17" t="s">
        <v>80</v>
      </c>
      <c r="BK300" s="170">
        <f t="shared" si="19"/>
        <v>0</v>
      </c>
      <c r="BL300" s="17" t="s">
        <v>169</v>
      </c>
      <c r="BM300" s="169" t="s">
        <v>442</v>
      </c>
    </row>
    <row r="301" spans="1:65" s="2" customFormat="1" ht="16.5" customHeight="1">
      <c r="A301" s="32"/>
      <c r="B301" s="156"/>
      <c r="C301" s="195" t="s">
        <v>443</v>
      </c>
      <c r="D301" s="195" t="s">
        <v>201</v>
      </c>
      <c r="E301" s="196" t="s">
        <v>420</v>
      </c>
      <c r="F301" s="197" t="s">
        <v>421</v>
      </c>
      <c r="G301" s="198" t="s">
        <v>254</v>
      </c>
      <c r="H301" s="199">
        <v>10</v>
      </c>
      <c r="I301" s="200"/>
      <c r="J301" s="201">
        <f t="shared" si="10"/>
        <v>0</v>
      </c>
      <c r="K301" s="202"/>
      <c r="L301" s="203"/>
      <c r="M301" s="204" t="s">
        <v>1</v>
      </c>
      <c r="N301" s="205" t="s">
        <v>40</v>
      </c>
      <c r="O301" s="58"/>
      <c r="P301" s="167">
        <f t="shared" si="11"/>
        <v>0</v>
      </c>
      <c r="Q301" s="167">
        <v>3.5E-4</v>
      </c>
      <c r="R301" s="167">
        <f t="shared" si="12"/>
        <v>3.5000000000000001E-3</v>
      </c>
      <c r="S301" s="167">
        <v>0</v>
      </c>
      <c r="T301" s="168">
        <f t="shared" si="1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69" t="s">
        <v>204</v>
      </c>
      <c r="AT301" s="169" t="s">
        <v>201</v>
      </c>
      <c r="AU301" s="169" t="s">
        <v>82</v>
      </c>
      <c r="AY301" s="17" t="s">
        <v>123</v>
      </c>
      <c r="BE301" s="170">
        <f t="shared" si="14"/>
        <v>0</v>
      </c>
      <c r="BF301" s="170">
        <f t="shared" si="15"/>
        <v>0</v>
      </c>
      <c r="BG301" s="170">
        <f t="shared" si="16"/>
        <v>0</v>
      </c>
      <c r="BH301" s="170">
        <f t="shared" si="17"/>
        <v>0</v>
      </c>
      <c r="BI301" s="170">
        <f t="shared" si="18"/>
        <v>0</v>
      </c>
      <c r="BJ301" s="17" t="s">
        <v>80</v>
      </c>
      <c r="BK301" s="170">
        <f t="shared" si="19"/>
        <v>0</v>
      </c>
      <c r="BL301" s="17" t="s">
        <v>169</v>
      </c>
      <c r="BM301" s="169" t="s">
        <v>444</v>
      </c>
    </row>
    <row r="302" spans="1:65" s="2" customFormat="1" ht="16.5" customHeight="1">
      <c r="A302" s="32"/>
      <c r="B302" s="156"/>
      <c r="C302" s="195" t="s">
        <v>445</v>
      </c>
      <c r="D302" s="195" t="s">
        <v>201</v>
      </c>
      <c r="E302" s="196" t="s">
        <v>446</v>
      </c>
      <c r="F302" s="197" t="s">
        <v>447</v>
      </c>
      <c r="G302" s="198" t="s">
        <v>413</v>
      </c>
      <c r="H302" s="199">
        <v>10</v>
      </c>
      <c r="I302" s="200"/>
      <c r="J302" s="201">
        <f t="shared" si="10"/>
        <v>0</v>
      </c>
      <c r="K302" s="202"/>
      <c r="L302" s="203"/>
      <c r="M302" s="204" t="s">
        <v>1</v>
      </c>
      <c r="N302" s="205" t="s">
        <v>40</v>
      </c>
      <c r="O302" s="58"/>
      <c r="P302" s="167">
        <f t="shared" si="11"/>
        <v>0</v>
      </c>
      <c r="Q302" s="167">
        <v>3.3E-3</v>
      </c>
      <c r="R302" s="167">
        <f t="shared" si="12"/>
        <v>3.3000000000000002E-2</v>
      </c>
      <c r="S302" s="167">
        <v>0</v>
      </c>
      <c r="T302" s="168">
        <f t="shared" si="1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69" t="s">
        <v>204</v>
      </c>
      <c r="AT302" s="169" t="s">
        <v>201</v>
      </c>
      <c r="AU302" s="169" t="s">
        <v>82</v>
      </c>
      <c r="AY302" s="17" t="s">
        <v>123</v>
      </c>
      <c r="BE302" s="170">
        <f t="shared" si="14"/>
        <v>0</v>
      </c>
      <c r="BF302" s="170">
        <f t="shared" si="15"/>
        <v>0</v>
      </c>
      <c r="BG302" s="170">
        <f t="shared" si="16"/>
        <v>0</v>
      </c>
      <c r="BH302" s="170">
        <f t="shared" si="17"/>
        <v>0</v>
      </c>
      <c r="BI302" s="170">
        <f t="shared" si="18"/>
        <v>0</v>
      </c>
      <c r="BJ302" s="17" t="s">
        <v>80</v>
      </c>
      <c r="BK302" s="170">
        <f t="shared" si="19"/>
        <v>0</v>
      </c>
      <c r="BL302" s="17" t="s">
        <v>169</v>
      </c>
      <c r="BM302" s="169" t="s">
        <v>448</v>
      </c>
    </row>
    <row r="303" spans="1:65" s="2" customFormat="1" ht="16.5" customHeight="1">
      <c r="A303" s="32"/>
      <c r="B303" s="156"/>
      <c r="C303" s="157" t="s">
        <v>449</v>
      </c>
      <c r="D303" s="157" t="s">
        <v>126</v>
      </c>
      <c r="E303" s="158" t="s">
        <v>450</v>
      </c>
      <c r="F303" s="159" t="s">
        <v>451</v>
      </c>
      <c r="G303" s="160" t="s">
        <v>254</v>
      </c>
      <c r="H303" s="161">
        <v>11</v>
      </c>
      <c r="I303" s="162"/>
      <c r="J303" s="163">
        <f t="shared" si="10"/>
        <v>0</v>
      </c>
      <c r="K303" s="164"/>
      <c r="L303" s="33"/>
      <c r="M303" s="165" t="s">
        <v>1</v>
      </c>
      <c r="N303" s="166" t="s">
        <v>40</v>
      </c>
      <c r="O303" s="58"/>
      <c r="P303" s="167">
        <f t="shared" si="11"/>
        <v>0</v>
      </c>
      <c r="Q303" s="167">
        <v>0</v>
      </c>
      <c r="R303" s="167">
        <f t="shared" si="12"/>
        <v>0</v>
      </c>
      <c r="S303" s="167">
        <v>4.1700000000000001E-2</v>
      </c>
      <c r="T303" s="168">
        <f t="shared" si="13"/>
        <v>0.4587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69" t="s">
        <v>169</v>
      </c>
      <c r="AT303" s="169" t="s">
        <v>126</v>
      </c>
      <c r="AU303" s="169" t="s">
        <v>82</v>
      </c>
      <c r="AY303" s="17" t="s">
        <v>123</v>
      </c>
      <c r="BE303" s="170">
        <f t="shared" si="14"/>
        <v>0</v>
      </c>
      <c r="BF303" s="170">
        <f t="shared" si="15"/>
        <v>0</v>
      </c>
      <c r="BG303" s="170">
        <f t="shared" si="16"/>
        <v>0</v>
      </c>
      <c r="BH303" s="170">
        <f t="shared" si="17"/>
        <v>0</v>
      </c>
      <c r="BI303" s="170">
        <f t="shared" si="18"/>
        <v>0</v>
      </c>
      <c r="BJ303" s="17" t="s">
        <v>80</v>
      </c>
      <c r="BK303" s="170">
        <f t="shared" si="19"/>
        <v>0</v>
      </c>
      <c r="BL303" s="17" t="s">
        <v>169</v>
      </c>
      <c r="BM303" s="169" t="s">
        <v>452</v>
      </c>
    </row>
    <row r="304" spans="1:65" s="14" customFormat="1">
      <c r="B304" s="180"/>
      <c r="D304" s="172" t="s">
        <v>132</v>
      </c>
      <c r="E304" s="181" t="s">
        <v>1</v>
      </c>
      <c r="F304" s="182" t="s">
        <v>171</v>
      </c>
      <c r="H304" s="181" t="s">
        <v>1</v>
      </c>
      <c r="I304" s="183"/>
      <c r="L304" s="180"/>
      <c r="M304" s="184"/>
      <c r="N304" s="185"/>
      <c r="O304" s="185"/>
      <c r="P304" s="185"/>
      <c r="Q304" s="185"/>
      <c r="R304" s="185"/>
      <c r="S304" s="185"/>
      <c r="T304" s="186"/>
      <c r="AT304" s="181" t="s">
        <v>132</v>
      </c>
      <c r="AU304" s="181" t="s">
        <v>82</v>
      </c>
      <c r="AV304" s="14" t="s">
        <v>80</v>
      </c>
      <c r="AW304" s="14" t="s">
        <v>32</v>
      </c>
      <c r="AX304" s="14" t="s">
        <v>75</v>
      </c>
      <c r="AY304" s="181" t="s">
        <v>123</v>
      </c>
    </row>
    <row r="305" spans="1:65" s="13" customFormat="1">
      <c r="B305" s="171"/>
      <c r="D305" s="172" t="s">
        <v>132</v>
      </c>
      <c r="E305" s="173" t="s">
        <v>1</v>
      </c>
      <c r="F305" s="174" t="s">
        <v>453</v>
      </c>
      <c r="H305" s="175">
        <v>11</v>
      </c>
      <c r="I305" s="176"/>
      <c r="L305" s="171"/>
      <c r="M305" s="177"/>
      <c r="N305" s="178"/>
      <c r="O305" s="178"/>
      <c r="P305" s="178"/>
      <c r="Q305" s="178"/>
      <c r="R305" s="178"/>
      <c r="S305" s="178"/>
      <c r="T305" s="179"/>
      <c r="AT305" s="173" t="s">
        <v>132</v>
      </c>
      <c r="AU305" s="173" t="s">
        <v>82</v>
      </c>
      <c r="AV305" s="13" t="s">
        <v>82</v>
      </c>
      <c r="AW305" s="13" t="s">
        <v>32</v>
      </c>
      <c r="AX305" s="13" t="s">
        <v>80</v>
      </c>
      <c r="AY305" s="173" t="s">
        <v>123</v>
      </c>
    </row>
    <row r="306" spans="1:65" s="2" customFormat="1" ht="24" customHeight="1">
      <c r="A306" s="32"/>
      <c r="B306" s="156"/>
      <c r="C306" s="157" t="s">
        <v>454</v>
      </c>
      <c r="D306" s="157" t="s">
        <v>126</v>
      </c>
      <c r="E306" s="158" t="s">
        <v>455</v>
      </c>
      <c r="F306" s="159" t="s">
        <v>456</v>
      </c>
      <c r="G306" s="160" t="s">
        <v>241</v>
      </c>
      <c r="H306" s="206"/>
      <c r="I306" s="162"/>
      <c r="J306" s="163">
        <f>ROUND(I306*H306,2)</f>
        <v>0</v>
      </c>
      <c r="K306" s="164"/>
      <c r="L306" s="33"/>
      <c r="M306" s="165" t="s">
        <v>1</v>
      </c>
      <c r="N306" s="166" t="s">
        <v>40</v>
      </c>
      <c r="O306" s="58"/>
      <c r="P306" s="167">
        <f>O306*H306</f>
        <v>0</v>
      </c>
      <c r="Q306" s="167">
        <v>0</v>
      </c>
      <c r="R306" s="167">
        <f>Q306*H306</f>
        <v>0</v>
      </c>
      <c r="S306" s="167">
        <v>0</v>
      </c>
      <c r="T306" s="168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69" t="s">
        <v>169</v>
      </c>
      <c r="AT306" s="169" t="s">
        <v>126</v>
      </c>
      <c r="AU306" s="169" t="s">
        <v>82</v>
      </c>
      <c r="AY306" s="17" t="s">
        <v>123</v>
      </c>
      <c r="BE306" s="170">
        <f>IF(N306="základní",J306,0)</f>
        <v>0</v>
      </c>
      <c r="BF306" s="170">
        <f>IF(N306="snížená",J306,0)</f>
        <v>0</v>
      </c>
      <c r="BG306" s="170">
        <f>IF(N306="zákl. přenesená",J306,0)</f>
        <v>0</v>
      </c>
      <c r="BH306" s="170">
        <f>IF(N306="sníž. přenesená",J306,0)</f>
        <v>0</v>
      </c>
      <c r="BI306" s="170">
        <f>IF(N306="nulová",J306,0)</f>
        <v>0</v>
      </c>
      <c r="BJ306" s="17" t="s">
        <v>80</v>
      </c>
      <c r="BK306" s="170">
        <f>ROUND(I306*H306,2)</f>
        <v>0</v>
      </c>
      <c r="BL306" s="17" t="s">
        <v>169</v>
      </c>
      <c r="BM306" s="169" t="s">
        <v>457</v>
      </c>
    </row>
    <row r="307" spans="1:65" s="12" customFormat="1" ht="22.9" customHeight="1">
      <c r="B307" s="143"/>
      <c r="D307" s="144" t="s">
        <v>74</v>
      </c>
      <c r="E307" s="154" t="s">
        <v>458</v>
      </c>
      <c r="F307" s="154" t="s">
        <v>459</v>
      </c>
      <c r="I307" s="146"/>
      <c r="J307" s="155">
        <f>BK307</f>
        <v>0</v>
      </c>
      <c r="L307" s="143"/>
      <c r="M307" s="148"/>
      <c r="N307" s="149"/>
      <c r="O307" s="149"/>
      <c r="P307" s="150">
        <f>SUM(P308:P312)</f>
        <v>0</v>
      </c>
      <c r="Q307" s="149"/>
      <c r="R307" s="150">
        <f>SUM(R308:R312)</f>
        <v>0</v>
      </c>
      <c r="S307" s="149"/>
      <c r="T307" s="151">
        <f>SUM(T308:T312)</f>
        <v>0</v>
      </c>
      <c r="AR307" s="144" t="s">
        <v>82</v>
      </c>
      <c r="AT307" s="152" t="s">
        <v>74</v>
      </c>
      <c r="AU307" s="152" t="s">
        <v>80</v>
      </c>
      <c r="AY307" s="144" t="s">
        <v>123</v>
      </c>
      <c r="BK307" s="153">
        <f>SUM(BK308:BK312)</f>
        <v>0</v>
      </c>
    </row>
    <row r="308" spans="1:65" s="2" customFormat="1" ht="24" customHeight="1">
      <c r="A308" s="32"/>
      <c r="B308" s="156"/>
      <c r="C308" s="157" t="s">
        <v>460</v>
      </c>
      <c r="D308" s="157" t="s">
        <v>126</v>
      </c>
      <c r="E308" s="158" t="s">
        <v>461</v>
      </c>
      <c r="F308" s="159" t="s">
        <v>462</v>
      </c>
      <c r="G308" s="160" t="s">
        <v>463</v>
      </c>
      <c r="H308" s="161">
        <v>1</v>
      </c>
      <c r="I308" s="162"/>
      <c r="J308" s="163">
        <f>ROUND(I308*H308,2)</f>
        <v>0</v>
      </c>
      <c r="K308" s="164"/>
      <c r="L308" s="33"/>
      <c r="M308" s="165" t="s">
        <v>1</v>
      </c>
      <c r="N308" s="166" t="s">
        <v>40</v>
      </c>
      <c r="O308" s="58"/>
      <c r="P308" s="167">
        <f>O308*H308</f>
        <v>0</v>
      </c>
      <c r="Q308" s="167">
        <v>0</v>
      </c>
      <c r="R308" s="167">
        <f>Q308*H308</f>
        <v>0</v>
      </c>
      <c r="S308" s="167">
        <v>0</v>
      </c>
      <c r="T308" s="168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69" t="s">
        <v>169</v>
      </c>
      <c r="AT308" s="169" t="s">
        <v>126</v>
      </c>
      <c r="AU308" s="169" t="s">
        <v>82</v>
      </c>
      <c r="AY308" s="17" t="s">
        <v>123</v>
      </c>
      <c r="BE308" s="170">
        <f>IF(N308="základní",J308,0)</f>
        <v>0</v>
      </c>
      <c r="BF308" s="170">
        <f>IF(N308="snížená",J308,0)</f>
        <v>0</v>
      </c>
      <c r="BG308" s="170">
        <f>IF(N308="zákl. přenesená",J308,0)</f>
        <v>0</v>
      </c>
      <c r="BH308" s="170">
        <f>IF(N308="sníž. přenesená",J308,0)</f>
        <v>0</v>
      </c>
      <c r="BI308" s="170">
        <f>IF(N308="nulová",J308,0)</f>
        <v>0</v>
      </c>
      <c r="BJ308" s="17" t="s">
        <v>80</v>
      </c>
      <c r="BK308" s="170">
        <f>ROUND(I308*H308,2)</f>
        <v>0</v>
      </c>
      <c r="BL308" s="17" t="s">
        <v>169</v>
      </c>
      <c r="BM308" s="169" t="s">
        <v>464</v>
      </c>
    </row>
    <row r="309" spans="1:65" s="14" customFormat="1">
      <c r="B309" s="180"/>
      <c r="D309" s="172" t="s">
        <v>132</v>
      </c>
      <c r="E309" s="181" t="s">
        <v>1</v>
      </c>
      <c r="F309" s="182" t="s">
        <v>465</v>
      </c>
      <c r="H309" s="181" t="s">
        <v>1</v>
      </c>
      <c r="I309" s="183"/>
      <c r="L309" s="180"/>
      <c r="M309" s="184"/>
      <c r="N309" s="185"/>
      <c r="O309" s="185"/>
      <c r="P309" s="185"/>
      <c r="Q309" s="185"/>
      <c r="R309" s="185"/>
      <c r="S309" s="185"/>
      <c r="T309" s="186"/>
      <c r="AT309" s="181" t="s">
        <v>132</v>
      </c>
      <c r="AU309" s="181" t="s">
        <v>82</v>
      </c>
      <c r="AV309" s="14" t="s">
        <v>80</v>
      </c>
      <c r="AW309" s="14" t="s">
        <v>32</v>
      </c>
      <c r="AX309" s="14" t="s">
        <v>75</v>
      </c>
      <c r="AY309" s="181" t="s">
        <v>123</v>
      </c>
    </row>
    <row r="310" spans="1:65" s="14" customFormat="1" ht="22.5">
      <c r="B310" s="180"/>
      <c r="D310" s="172" t="s">
        <v>132</v>
      </c>
      <c r="E310" s="181" t="s">
        <v>1</v>
      </c>
      <c r="F310" s="182" t="s">
        <v>466</v>
      </c>
      <c r="H310" s="181" t="s">
        <v>1</v>
      </c>
      <c r="I310" s="183"/>
      <c r="L310" s="180"/>
      <c r="M310" s="184"/>
      <c r="N310" s="185"/>
      <c r="O310" s="185"/>
      <c r="P310" s="185"/>
      <c r="Q310" s="185"/>
      <c r="R310" s="185"/>
      <c r="S310" s="185"/>
      <c r="T310" s="186"/>
      <c r="AT310" s="181" t="s">
        <v>132</v>
      </c>
      <c r="AU310" s="181" t="s">
        <v>82</v>
      </c>
      <c r="AV310" s="14" t="s">
        <v>80</v>
      </c>
      <c r="AW310" s="14" t="s">
        <v>32</v>
      </c>
      <c r="AX310" s="14" t="s">
        <v>75</v>
      </c>
      <c r="AY310" s="181" t="s">
        <v>123</v>
      </c>
    </row>
    <row r="311" spans="1:65" s="13" customFormat="1">
      <c r="B311" s="171"/>
      <c r="D311" s="172" t="s">
        <v>132</v>
      </c>
      <c r="E311" s="173" t="s">
        <v>1</v>
      </c>
      <c r="F311" s="174" t="s">
        <v>80</v>
      </c>
      <c r="H311" s="175">
        <v>1</v>
      </c>
      <c r="I311" s="176"/>
      <c r="L311" s="171"/>
      <c r="M311" s="177"/>
      <c r="N311" s="178"/>
      <c r="O311" s="178"/>
      <c r="P311" s="178"/>
      <c r="Q311" s="178"/>
      <c r="R311" s="178"/>
      <c r="S311" s="178"/>
      <c r="T311" s="179"/>
      <c r="AT311" s="173" t="s">
        <v>132</v>
      </c>
      <c r="AU311" s="173" t="s">
        <v>82</v>
      </c>
      <c r="AV311" s="13" t="s">
        <v>82</v>
      </c>
      <c r="AW311" s="13" t="s">
        <v>32</v>
      </c>
      <c r="AX311" s="13" t="s">
        <v>80</v>
      </c>
      <c r="AY311" s="173" t="s">
        <v>123</v>
      </c>
    </row>
    <row r="312" spans="1:65" s="2" customFormat="1" ht="24" customHeight="1">
      <c r="A312" s="32"/>
      <c r="B312" s="156"/>
      <c r="C312" s="157" t="s">
        <v>467</v>
      </c>
      <c r="D312" s="157" t="s">
        <v>126</v>
      </c>
      <c r="E312" s="158" t="s">
        <v>468</v>
      </c>
      <c r="F312" s="159" t="s">
        <v>469</v>
      </c>
      <c r="G312" s="160" t="s">
        <v>241</v>
      </c>
      <c r="H312" s="206"/>
      <c r="I312" s="162"/>
      <c r="J312" s="163">
        <f>ROUND(I312*H312,2)</f>
        <v>0</v>
      </c>
      <c r="K312" s="164"/>
      <c r="L312" s="33"/>
      <c r="M312" s="165" t="s">
        <v>1</v>
      </c>
      <c r="N312" s="166" t="s">
        <v>40</v>
      </c>
      <c r="O312" s="58"/>
      <c r="P312" s="167">
        <f>O312*H312</f>
        <v>0</v>
      </c>
      <c r="Q312" s="167">
        <v>0</v>
      </c>
      <c r="R312" s="167">
        <f>Q312*H312</f>
        <v>0</v>
      </c>
      <c r="S312" s="167">
        <v>0</v>
      </c>
      <c r="T312" s="168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69" t="s">
        <v>169</v>
      </c>
      <c r="AT312" s="169" t="s">
        <v>126</v>
      </c>
      <c r="AU312" s="169" t="s">
        <v>82</v>
      </c>
      <c r="AY312" s="17" t="s">
        <v>123</v>
      </c>
      <c r="BE312" s="170">
        <f>IF(N312="základní",J312,0)</f>
        <v>0</v>
      </c>
      <c r="BF312" s="170">
        <f>IF(N312="snížená",J312,0)</f>
        <v>0</v>
      </c>
      <c r="BG312" s="170">
        <f>IF(N312="zákl. přenesená",J312,0)</f>
        <v>0</v>
      </c>
      <c r="BH312" s="170">
        <f>IF(N312="sníž. přenesená",J312,0)</f>
        <v>0</v>
      </c>
      <c r="BI312" s="170">
        <f>IF(N312="nulová",J312,0)</f>
        <v>0</v>
      </c>
      <c r="BJ312" s="17" t="s">
        <v>80</v>
      </c>
      <c r="BK312" s="170">
        <f>ROUND(I312*H312,2)</f>
        <v>0</v>
      </c>
      <c r="BL312" s="17" t="s">
        <v>169</v>
      </c>
      <c r="BM312" s="169" t="s">
        <v>470</v>
      </c>
    </row>
    <row r="313" spans="1:65" s="12" customFormat="1" ht="22.9" customHeight="1">
      <c r="B313" s="143"/>
      <c r="D313" s="144" t="s">
        <v>74</v>
      </c>
      <c r="E313" s="154" t="s">
        <v>471</v>
      </c>
      <c r="F313" s="154" t="s">
        <v>472</v>
      </c>
      <c r="I313" s="146"/>
      <c r="J313" s="155">
        <f>BK313</f>
        <v>0</v>
      </c>
      <c r="L313" s="143"/>
      <c r="M313" s="148"/>
      <c r="N313" s="149"/>
      <c r="O313" s="149"/>
      <c r="P313" s="150">
        <f>SUM(P314:P317)</f>
        <v>0</v>
      </c>
      <c r="Q313" s="149"/>
      <c r="R313" s="150">
        <f>SUM(R314:R317)</f>
        <v>2.4500000000000001E-2</v>
      </c>
      <c r="S313" s="149"/>
      <c r="T313" s="151">
        <f>SUM(T314:T317)</f>
        <v>0</v>
      </c>
      <c r="AR313" s="144" t="s">
        <v>82</v>
      </c>
      <c r="AT313" s="152" t="s">
        <v>74</v>
      </c>
      <c r="AU313" s="152" t="s">
        <v>80</v>
      </c>
      <c r="AY313" s="144" t="s">
        <v>123</v>
      </c>
      <c r="BK313" s="153">
        <f>SUM(BK314:BK317)</f>
        <v>0</v>
      </c>
    </row>
    <row r="314" spans="1:65" s="2" customFormat="1" ht="24" customHeight="1">
      <c r="A314" s="32"/>
      <c r="B314" s="156"/>
      <c r="C314" s="157" t="s">
        <v>473</v>
      </c>
      <c r="D314" s="157" t="s">
        <v>126</v>
      </c>
      <c r="E314" s="158" t="s">
        <v>474</v>
      </c>
      <c r="F314" s="159" t="s">
        <v>475</v>
      </c>
      <c r="G314" s="160" t="s">
        <v>129</v>
      </c>
      <c r="H314" s="161">
        <v>50</v>
      </c>
      <c r="I314" s="162"/>
      <c r="J314" s="163">
        <f>ROUND(I314*H314,2)</f>
        <v>0</v>
      </c>
      <c r="K314" s="164"/>
      <c r="L314" s="33"/>
      <c r="M314" s="165" t="s">
        <v>1</v>
      </c>
      <c r="N314" s="166" t="s">
        <v>40</v>
      </c>
      <c r="O314" s="58"/>
      <c r="P314" s="167">
        <f>O314*H314</f>
        <v>0</v>
      </c>
      <c r="Q314" s="167">
        <v>2.0000000000000001E-4</v>
      </c>
      <c r="R314" s="167">
        <f>Q314*H314</f>
        <v>0.01</v>
      </c>
      <c r="S314" s="167">
        <v>0</v>
      </c>
      <c r="T314" s="168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69" t="s">
        <v>169</v>
      </c>
      <c r="AT314" s="169" t="s">
        <v>126</v>
      </c>
      <c r="AU314" s="169" t="s">
        <v>82</v>
      </c>
      <c r="AY314" s="17" t="s">
        <v>123</v>
      </c>
      <c r="BE314" s="170">
        <f>IF(N314="základní",J314,0)</f>
        <v>0</v>
      </c>
      <c r="BF314" s="170">
        <f>IF(N314="snížená",J314,0)</f>
        <v>0</v>
      </c>
      <c r="BG314" s="170">
        <f>IF(N314="zákl. přenesená",J314,0)</f>
        <v>0</v>
      </c>
      <c r="BH314" s="170">
        <f>IF(N314="sníž. přenesená",J314,0)</f>
        <v>0</v>
      </c>
      <c r="BI314" s="170">
        <f>IF(N314="nulová",J314,0)</f>
        <v>0</v>
      </c>
      <c r="BJ314" s="17" t="s">
        <v>80</v>
      </c>
      <c r="BK314" s="170">
        <f>ROUND(I314*H314,2)</f>
        <v>0</v>
      </c>
      <c r="BL314" s="17" t="s">
        <v>169</v>
      </c>
      <c r="BM314" s="169" t="s">
        <v>476</v>
      </c>
    </row>
    <row r="315" spans="1:65" s="14" customFormat="1">
      <c r="B315" s="180"/>
      <c r="D315" s="172" t="s">
        <v>132</v>
      </c>
      <c r="E315" s="181" t="s">
        <v>1</v>
      </c>
      <c r="F315" s="182" t="s">
        <v>477</v>
      </c>
      <c r="H315" s="181" t="s">
        <v>1</v>
      </c>
      <c r="I315" s="183"/>
      <c r="L315" s="180"/>
      <c r="M315" s="184"/>
      <c r="N315" s="185"/>
      <c r="O315" s="185"/>
      <c r="P315" s="185"/>
      <c r="Q315" s="185"/>
      <c r="R315" s="185"/>
      <c r="S315" s="185"/>
      <c r="T315" s="186"/>
      <c r="AT315" s="181" t="s">
        <v>132</v>
      </c>
      <c r="AU315" s="181" t="s">
        <v>82</v>
      </c>
      <c r="AV315" s="14" t="s">
        <v>80</v>
      </c>
      <c r="AW315" s="14" t="s">
        <v>32</v>
      </c>
      <c r="AX315" s="14" t="s">
        <v>75</v>
      </c>
      <c r="AY315" s="181" t="s">
        <v>123</v>
      </c>
    </row>
    <row r="316" spans="1:65" s="13" customFormat="1">
      <c r="B316" s="171"/>
      <c r="D316" s="172" t="s">
        <v>132</v>
      </c>
      <c r="E316" s="173" t="s">
        <v>1</v>
      </c>
      <c r="F316" s="174" t="s">
        <v>396</v>
      </c>
      <c r="H316" s="175">
        <v>50</v>
      </c>
      <c r="I316" s="176"/>
      <c r="L316" s="171"/>
      <c r="M316" s="177"/>
      <c r="N316" s="178"/>
      <c r="O316" s="178"/>
      <c r="P316" s="178"/>
      <c r="Q316" s="178"/>
      <c r="R316" s="178"/>
      <c r="S316" s="178"/>
      <c r="T316" s="179"/>
      <c r="AT316" s="173" t="s">
        <v>132</v>
      </c>
      <c r="AU316" s="173" t="s">
        <v>82</v>
      </c>
      <c r="AV316" s="13" t="s">
        <v>82</v>
      </c>
      <c r="AW316" s="13" t="s">
        <v>32</v>
      </c>
      <c r="AX316" s="13" t="s">
        <v>80</v>
      </c>
      <c r="AY316" s="173" t="s">
        <v>123</v>
      </c>
    </row>
    <row r="317" spans="1:65" s="2" customFormat="1" ht="24" customHeight="1">
      <c r="A317" s="32"/>
      <c r="B317" s="156"/>
      <c r="C317" s="157" t="s">
        <v>478</v>
      </c>
      <c r="D317" s="157" t="s">
        <v>126</v>
      </c>
      <c r="E317" s="158" t="s">
        <v>479</v>
      </c>
      <c r="F317" s="159" t="s">
        <v>480</v>
      </c>
      <c r="G317" s="160" t="s">
        <v>129</v>
      </c>
      <c r="H317" s="161">
        <v>50</v>
      </c>
      <c r="I317" s="162"/>
      <c r="J317" s="163">
        <f>ROUND(I317*H317,2)</f>
        <v>0</v>
      </c>
      <c r="K317" s="164"/>
      <c r="L317" s="33"/>
      <c r="M317" s="165" t="s">
        <v>1</v>
      </c>
      <c r="N317" s="166" t="s">
        <v>40</v>
      </c>
      <c r="O317" s="58"/>
      <c r="P317" s="167">
        <f>O317*H317</f>
        <v>0</v>
      </c>
      <c r="Q317" s="167">
        <v>2.9E-4</v>
      </c>
      <c r="R317" s="167">
        <f>Q317*H317</f>
        <v>1.4500000000000001E-2</v>
      </c>
      <c r="S317" s="167">
        <v>0</v>
      </c>
      <c r="T317" s="168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69" t="s">
        <v>169</v>
      </c>
      <c r="AT317" s="169" t="s">
        <v>126</v>
      </c>
      <c r="AU317" s="169" t="s">
        <v>82</v>
      </c>
      <c r="AY317" s="17" t="s">
        <v>123</v>
      </c>
      <c r="BE317" s="170">
        <f>IF(N317="základní",J317,0)</f>
        <v>0</v>
      </c>
      <c r="BF317" s="170">
        <f>IF(N317="snížená",J317,0)</f>
        <v>0</v>
      </c>
      <c r="BG317" s="170">
        <f>IF(N317="zákl. přenesená",J317,0)</f>
        <v>0</v>
      </c>
      <c r="BH317" s="170">
        <f>IF(N317="sníž. přenesená",J317,0)</f>
        <v>0</v>
      </c>
      <c r="BI317" s="170">
        <f>IF(N317="nulová",J317,0)</f>
        <v>0</v>
      </c>
      <c r="BJ317" s="17" t="s">
        <v>80</v>
      </c>
      <c r="BK317" s="170">
        <f>ROUND(I317*H317,2)</f>
        <v>0</v>
      </c>
      <c r="BL317" s="17" t="s">
        <v>169</v>
      </c>
      <c r="BM317" s="169" t="s">
        <v>481</v>
      </c>
    </row>
    <row r="318" spans="1:65" s="12" customFormat="1" ht="25.9" customHeight="1">
      <c r="B318" s="143"/>
      <c r="D318" s="144" t="s">
        <v>74</v>
      </c>
      <c r="E318" s="145" t="s">
        <v>482</v>
      </c>
      <c r="F318" s="145" t="s">
        <v>483</v>
      </c>
      <c r="I318" s="146"/>
      <c r="J318" s="147">
        <f>BK318</f>
        <v>0</v>
      </c>
      <c r="L318" s="143"/>
      <c r="M318" s="148"/>
      <c r="N318" s="149"/>
      <c r="O318" s="149"/>
      <c r="P318" s="150">
        <f>SUM(P319:P322)</f>
        <v>0</v>
      </c>
      <c r="Q318" s="149"/>
      <c r="R318" s="150">
        <f>SUM(R319:R322)</f>
        <v>0</v>
      </c>
      <c r="S318" s="149"/>
      <c r="T318" s="151">
        <f>SUM(T319:T322)</f>
        <v>0</v>
      </c>
      <c r="AR318" s="144" t="s">
        <v>130</v>
      </c>
      <c r="AT318" s="152" t="s">
        <v>74</v>
      </c>
      <c r="AU318" s="152" t="s">
        <v>75</v>
      </c>
      <c r="AY318" s="144" t="s">
        <v>123</v>
      </c>
      <c r="BK318" s="153">
        <f>SUM(BK319:BK322)</f>
        <v>0</v>
      </c>
    </row>
    <row r="319" spans="1:65" s="2" customFormat="1" ht="16.5" customHeight="1">
      <c r="A319" s="32"/>
      <c r="B319" s="156"/>
      <c r="C319" s="157" t="s">
        <v>484</v>
      </c>
      <c r="D319" s="157" t="s">
        <v>126</v>
      </c>
      <c r="E319" s="158" t="s">
        <v>485</v>
      </c>
      <c r="F319" s="159" t="s">
        <v>486</v>
      </c>
      <c r="G319" s="160" t="s">
        <v>487</v>
      </c>
      <c r="H319" s="161">
        <v>5</v>
      </c>
      <c r="I319" s="162"/>
      <c r="J319" s="163">
        <f>ROUND(I319*H319,2)</f>
        <v>0</v>
      </c>
      <c r="K319" s="164"/>
      <c r="L319" s="33"/>
      <c r="M319" s="165" t="s">
        <v>1</v>
      </c>
      <c r="N319" s="166" t="s">
        <v>40</v>
      </c>
      <c r="O319" s="58"/>
      <c r="P319" s="167">
        <f>O319*H319</f>
        <v>0</v>
      </c>
      <c r="Q319" s="167">
        <v>0</v>
      </c>
      <c r="R319" s="167">
        <f>Q319*H319</f>
        <v>0</v>
      </c>
      <c r="S319" s="167">
        <v>0</v>
      </c>
      <c r="T319" s="168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69" t="s">
        <v>488</v>
      </c>
      <c r="AT319" s="169" t="s">
        <v>126</v>
      </c>
      <c r="AU319" s="169" t="s">
        <v>80</v>
      </c>
      <c r="AY319" s="17" t="s">
        <v>123</v>
      </c>
      <c r="BE319" s="170">
        <f>IF(N319="základní",J319,0)</f>
        <v>0</v>
      </c>
      <c r="BF319" s="170">
        <f>IF(N319="snížená",J319,0)</f>
        <v>0</v>
      </c>
      <c r="BG319" s="170">
        <f>IF(N319="zákl. přenesená",J319,0)</f>
        <v>0</v>
      </c>
      <c r="BH319" s="170">
        <f>IF(N319="sníž. přenesená",J319,0)</f>
        <v>0</v>
      </c>
      <c r="BI319" s="170">
        <f>IF(N319="nulová",J319,0)</f>
        <v>0</v>
      </c>
      <c r="BJ319" s="17" t="s">
        <v>80</v>
      </c>
      <c r="BK319" s="170">
        <f>ROUND(I319*H319,2)</f>
        <v>0</v>
      </c>
      <c r="BL319" s="17" t="s">
        <v>488</v>
      </c>
      <c r="BM319" s="169" t="s">
        <v>489</v>
      </c>
    </row>
    <row r="320" spans="1:65" s="14" customFormat="1">
      <c r="B320" s="180"/>
      <c r="D320" s="172" t="s">
        <v>132</v>
      </c>
      <c r="E320" s="181" t="s">
        <v>1</v>
      </c>
      <c r="F320" s="182" t="s">
        <v>490</v>
      </c>
      <c r="H320" s="181" t="s">
        <v>1</v>
      </c>
      <c r="I320" s="183"/>
      <c r="L320" s="180"/>
      <c r="M320" s="184"/>
      <c r="N320" s="185"/>
      <c r="O320" s="185"/>
      <c r="P320" s="185"/>
      <c r="Q320" s="185"/>
      <c r="R320" s="185"/>
      <c r="S320" s="185"/>
      <c r="T320" s="186"/>
      <c r="AT320" s="181" t="s">
        <v>132</v>
      </c>
      <c r="AU320" s="181" t="s">
        <v>80</v>
      </c>
      <c r="AV320" s="14" t="s">
        <v>80</v>
      </c>
      <c r="AW320" s="14" t="s">
        <v>32</v>
      </c>
      <c r="AX320" s="14" t="s">
        <v>75</v>
      </c>
      <c r="AY320" s="181" t="s">
        <v>123</v>
      </c>
    </row>
    <row r="321" spans="1:65" s="14" customFormat="1" ht="22.5">
      <c r="B321" s="180"/>
      <c r="D321" s="172" t="s">
        <v>132</v>
      </c>
      <c r="E321" s="181" t="s">
        <v>1</v>
      </c>
      <c r="F321" s="182" t="s">
        <v>491</v>
      </c>
      <c r="H321" s="181" t="s">
        <v>1</v>
      </c>
      <c r="I321" s="183"/>
      <c r="L321" s="180"/>
      <c r="M321" s="184"/>
      <c r="N321" s="185"/>
      <c r="O321" s="185"/>
      <c r="P321" s="185"/>
      <c r="Q321" s="185"/>
      <c r="R321" s="185"/>
      <c r="S321" s="185"/>
      <c r="T321" s="186"/>
      <c r="AT321" s="181" t="s">
        <v>132</v>
      </c>
      <c r="AU321" s="181" t="s">
        <v>80</v>
      </c>
      <c r="AV321" s="14" t="s">
        <v>80</v>
      </c>
      <c r="AW321" s="14" t="s">
        <v>32</v>
      </c>
      <c r="AX321" s="14" t="s">
        <v>75</v>
      </c>
      <c r="AY321" s="181" t="s">
        <v>123</v>
      </c>
    </row>
    <row r="322" spans="1:65" s="13" customFormat="1">
      <c r="B322" s="171"/>
      <c r="D322" s="172" t="s">
        <v>132</v>
      </c>
      <c r="E322" s="173" t="s">
        <v>1</v>
      </c>
      <c r="F322" s="174" t="s">
        <v>148</v>
      </c>
      <c r="H322" s="175">
        <v>5</v>
      </c>
      <c r="I322" s="176"/>
      <c r="L322" s="171"/>
      <c r="M322" s="177"/>
      <c r="N322" s="178"/>
      <c r="O322" s="178"/>
      <c r="P322" s="178"/>
      <c r="Q322" s="178"/>
      <c r="R322" s="178"/>
      <c r="S322" s="178"/>
      <c r="T322" s="179"/>
      <c r="AT322" s="173" t="s">
        <v>132</v>
      </c>
      <c r="AU322" s="173" t="s">
        <v>80</v>
      </c>
      <c r="AV322" s="13" t="s">
        <v>82</v>
      </c>
      <c r="AW322" s="13" t="s">
        <v>32</v>
      </c>
      <c r="AX322" s="13" t="s">
        <v>80</v>
      </c>
      <c r="AY322" s="173" t="s">
        <v>123</v>
      </c>
    </row>
    <row r="323" spans="1:65" s="12" customFormat="1" ht="25.9" customHeight="1">
      <c r="B323" s="143"/>
      <c r="D323" s="144" t="s">
        <v>74</v>
      </c>
      <c r="E323" s="145" t="s">
        <v>492</v>
      </c>
      <c r="F323" s="145" t="s">
        <v>493</v>
      </c>
      <c r="I323" s="146"/>
      <c r="J323" s="147">
        <f>BK323</f>
        <v>0</v>
      </c>
      <c r="L323" s="143"/>
      <c r="M323" s="148"/>
      <c r="N323" s="149"/>
      <c r="O323" s="149"/>
      <c r="P323" s="150">
        <f>P324+P326+P328+P330+P332</f>
        <v>0</v>
      </c>
      <c r="Q323" s="149"/>
      <c r="R323" s="150">
        <f>R324+R326+R328+R330+R332</f>
        <v>0</v>
      </c>
      <c r="S323" s="149"/>
      <c r="T323" s="151">
        <f>T324+T326+T328+T330+T332</f>
        <v>0</v>
      </c>
      <c r="AR323" s="144" t="s">
        <v>148</v>
      </c>
      <c r="AT323" s="152" t="s">
        <v>74</v>
      </c>
      <c r="AU323" s="152" t="s">
        <v>75</v>
      </c>
      <c r="AY323" s="144" t="s">
        <v>123</v>
      </c>
      <c r="BK323" s="153">
        <f>BK324+BK326+BK328+BK330+BK332</f>
        <v>0</v>
      </c>
    </row>
    <row r="324" spans="1:65" s="12" customFormat="1" ht="22.9" customHeight="1">
      <c r="B324" s="143"/>
      <c r="D324" s="144" t="s">
        <v>74</v>
      </c>
      <c r="E324" s="154" t="s">
        <v>494</v>
      </c>
      <c r="F324" s="154" t="s">
        <v>495</v>
      </c>
      <c r="I324" s="146"/>
      <c r="J324" s="155">
        <f>BK324</f>
        <v>0</v>
      </c>
      <c r="L324" s="143"/>
      <c r="M324" s="148"/>
      <c r="N324" s="149"/>
      <c r="O324" s="149"/>
      <c r="P324" s="150">
        <f>P325</f>
        <v>0</v>
      </c>
      <c r="Q324" s="149"/>
      <c r="R324" s="150">
        <f>R325</f>
        <v>0</v>
      </c>
      <c r="S324" s="149"/>
      <c r="T324" s="151">
        <f>T325</f>
        <v>0</v>
      </c>
      <c r="AR324" s="144" t="s">
        <v>148</v>
      </c>
      <c r="AT324" s="152" t="s">
        <v>74</v>
      </c>
      <c r="AU324" s="152" t="s">
        <v>80</v>
      </c>
      <c r="AY324" s="144" t="s">
        <v>123</v>
      </c>
      <c r="BK324" s="153">
        <f>BK325</f>
        <v>0</v>
      </c>
    </row>
    <row r="325" spans="1:65" s="2" customFormat="1" ht="16.5" customHeight="1">
      <c r="A325" s="32"/>
      <c r="B325" s="156"/>
      <c r="C325" s="157" t="s">
        <v>496</v>
      </c>
      <c r="D325" s="157" t="s">
        <v>126</v>
      </c>
      <c r="E325" s="158" t="s">
        <v>497</v>
      </c>
      <c r="F325" s="159" t="s">
        <v>495</v>
      </c>
      <c r="G325" s="160" t="s">
        <v>463</v>
      </c>
      <c r="H325" s="161">
        <v>1</v>
      </c>
      <c r="I325" s="162"/>
      <c r="J325" s="163">
        <f>ROUND(I325*H325,2)</f>
        <v>0</v>
      </c>
      <c r="K325" s="164"/>
      <c r="L325" s="33"/>
      <c r="M325" s="165" t="s">
        <v>1</v>
      </c>
      <c r="N325" s="166" t="s">
        <v>40</v>
      </c>
      <c r="O325" s="58"/>
      <c r="P325" s="167">
        <f>O325*H325</f>
        <v>0</v>
      </c>
      <c r="Q325" s="167">
        <v>0</v>
      </c>
      <c r="R325" s="167">
        <f>Q325*H325</f>
        <v>0</v>
      </c>
      <c r="S325" s="167">
        <v>0</v>
      </c>
      <c r="T325" s="168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69" t="s">
        <v>498</v>
      </c>
      <c r="AT325" s="169" t="s">
        <v>126</v>
      </c>
      <c r="AU325" s="169" t="s">
        <v>82</v>
      </c>
      <c r="AY325" s="17" t="s">
        <v>123</v>
      </c>
      <c r="BE325" s="170">
        <f>IF(N325="základní",J325,0)</f>
        <v>0</v>
      </c>
      <c r="BF325" s="170">
        <f>IF(N325="snížená",J325,0)</f>
        <v>0</v>
      </c>
      <c r="BG325" s="170">
        <f>IF(N325="zákl. přenesená",J325,0)</f>
        <v>0</v>
      </c>
      <c r="BH325" s="170">
        <f>IF(N325="sníž. přenesená",J325,0)</f>
        <v>0</v>
      </c>
      <c r="BI325" s="170">
        <f>IF(N325="nulová",J325,0)</f>
        <v>0</v>
      </c>
      <c r="BJ325" s="17" t="s">
        <v>80</v>
      </c>
      <c r="BK325" s="170">
        <f>ROUND(I325*H325,2)</f>
        <v>0</v>
      </c>
      <c r="BL325" s="17" t="s">
        <v>498</v>
      </c>
      <c r="BM325" s="169" t="s">
        <v>499</v>
      </c>
    </row>
    <row r="326" spans="1:65" s="12" customFormat="1" ht="22.9" customHeight="1">
      <c r="B326" s="143"/>
      <c r="D326" s="144" t="s">
        <v>74</v>
      </c>
      <c r="E326" s="154" t="s">
        <v>500</v>
      </c>
      <c r="F326" s="154" t="s">
        <v>501</v>
      </c>
      <c r="I326" s="146"/>
      <c r="J326" s="155">
        <f>BK326</f>
        <v>0</v>
      </c>
      <c r="L326" s="143"/>
      <c r="M326" s="148"/>
      <c r="N326" s="149"/>
      <c r="O326" s="149"/>
      <c r="P326" s="150">
        <f>P327</f>
        <v>0</v>
      </c>
      <c r="Q326" s="149"/>
      <c r="R326" s="150">
        <f>R327</f>
        <v>0</v>
      </c>
      <c r="S326" s="149"/>
      <c r="T326" s="151">
        <f>T327</f>
        <v>0</v>
      </c>
      <c r="AR326" s="144" t="s">
        <v>148</v>
      </c>
      <c r="AT326" s="152" t="s">
        <v>74</v>
      </c>
      <c r="AU326" s="152" t="s">
        <v>80</v>
      </c>
      <c r="AY326" s="144" t="s">
        <v>123</v>
      </c>
      <c r="BK326" s="153">
        <f>BK327</f>
        <v>0</v>
      </c>
    </row>
    <row r="327" spans="1:65" s="2" customFormat="1" ht="16.5" customHeight="1">
      <c r="A327" s="32"/>
      <c r="B327" s="156"/>
      <c r="C327" s="157" t="s">
        <v>502</v>
      </c>
      <c r="D327" s="157" t="s">
        <v>126</v>
      </c>
      <c r="E327" s="158" t="s">
        <v>503</v>
      </c>
      <c r="F327" s="159" t="s">
        <v>504</v>
      </c>
      <c r="G327" s="160" t="s">
        <v>463</v>
      </c>
      <c r="H327" s="161">
        <v>1</v>
      </c>
      <c r="I327" s="162"/>
      <c r="J327" s="163">
        <f>ROUND(I327*H327,2)</f>
        <v>0</v>
      </c>
      <c r="K327" s="164"/>
      <c r="L327" s="33"/>
      <c r="M327" s="165" t="s">
        <v>1</v>
      </c>
      <c r="N327" s="166" t="s">
        <v>40</v>
      </c>
      <c r="O327" s="58"/>
      <c r="P327" s="167">
        <f>O327*H327</f>
        <v>0</v>
      </c>
      <c r="Q327" s="167">
        <v>0</v>
      </c>
      <c r="R327" s="167">
        <f>Q327*H327</f>
        <v>0</v>
      </c>
      <c r="S327" s="167">
        <v>0</v>
      </c>
      <c r="T327" s="168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69" t="s">
        <v>498</v>
      </c>
      <c r="AT327" s="169" t="s">
        <v>126</v>
      </c>
      <c r="AU327" s="169" t="s">
        <v>82</v>
      </c>
      <c r="AY327" s="17" t="s">
        <v>123</v>
      </c>
      <c r="BE327" s="170">
        <f>IF(N327="základní",J327,0)</f>
        <v>0</v>
      </c>
      <c r="BF327" s="170">
        <f>IF(N327="snížená",J327,0)</f>
        <v>0</v>
      </c>
      <c r="BG327" s="170">
        <f>IF(N327="zákl. přenesená",J327,0)</f>
        <v>0</v>
      </c>
      <c r="BH327" s="170">
        <f>IF(N327="sníž. přenesená",J327,0)</f>
        <v>0</v>
      </c>
      <c r="BI327" s="170">
        <f>IF(N327="nulová",J327,0)</f>
        <v>0</v>
      </c>
      <c r="BJ327" s="17" t="s">
        <v>80</v>
      </c>
      <c r="BK327" s="170">
        <f>ROUND(I327*H327,2)</f>
        <v>0</v>
      </c>
      <c r="BL327" s="17" t="s">
        <v>498</v>
      </c>
      <c r="BM327" s="169" t="s">
        <v>505</v>
      </c>
    </row>
    <row r="328" spans="1:65" s="12" customFormat="1" ht="22.9" customHeight="1">
      <c r="B328" s="143"/>
      <c r="D328" s="144" t="s">
        <v>74</v>
      </c>
      <c r="E328" s="154" t="s">
        <v>506</v>
      </c>
      <c r="F328" s="154" t="s">
        <v>507</v>
      </c>
      <c r="I328" s="146"/>
      <c r="J328" s="155">
        <f>BK328</f>
        <v>0</v>
      </c>
      <c r="L328" s="143"/>
      <c r="M328" s="148"/>
      <c r="N328" s="149"/>
      <c r="O328" s="149"/>
      <c r="P328" s="150">
        <f>P329</f>
        <v>0</v>
      </c>
      <c r="Q328" s="149"/>
      <c r="R328" s="150">
        <f>R329</f>
        <v>0</v>
      </c>
      <c r="S328" s="149"/>
      <c r="T328" s="151">
        <f>T329</f>
        <v>0</v>
      </c>
      <c r="AR328" s="144" t="s">
        <v>148</v>
      </c>
      <c r="AT328" s="152" t="s">
        <v>74</v>
      </c>
      <c r="AU328" s="152" t="s">
        <v>80</v>
      </c>
      <c r="AY328" s="144" t="s">
        <v>123</v>
      </c>
      <c r="BK328" s="153">
        <f>BK329</f>
        <v>0</v>
      </c>
    </row>
    <row r="329" spans="1:65" s="2" customFormat="1" ht="16.5" customHeight="1">
      <c r="A329" s="32"/>
      <c r="B329" s="156"/>
      <c r="C329" s="157" t="s">
        <v>508</v>
      </c>
      <c r="D329" s="157" t="s">
        <v>126</v>
      </c>
      <c r="E329" s="158" t="s">
        <v>509</v>
      </c>
      <c r="F329" s="159" t="s">
        <v>510</v>
      </c>
      <c r="G329" s="160" t="s">
        <v>463</v>
      </c>
      <c r="H329" s="161">
        <v>1</v>
      </c>
      <c r="I329" s="162"/>
      <c r="J329" s="163">
        <f>ROUND(I329*H329,2)</f>
        <v>0</v>
      </c>
      <c r="K329" s="164"/>
      <c r="L329" s="33"/>
      <c r="M329" s="165" t="s">
        <v>1</v>
      </c>
      <c r="N329" s="166" t="s">
        <v>40</v>
      </c>
      <c r="O329" s="58"/>
      <c r="P329" s="167">
        <f>O329*H329</f>
        <v>0</v>
      </c>
      <c r="Q329" s="167">
        <v>0</v>
      </c>
      <c r="R329" s="167">
        <f>Q329*H329</f>
        <v>0</v>
      </c>
      <c r="S329" s="167">
        <v>0</v>
      </c>
      <c r="T329" s="168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69" t="s">
        <v>498</v>
      </c>
      <c r="AT329" s="169" t="s">
        <v>126</v>
      </c>
      <c r="AU329" s="169" t="s">
        <v>82</v>
      </c>
      <c r="AY329" s="17" t="s">
        <v>123</v>
      </c>
      <c r="BE329" s="170">
        <f>IF(N329="základní",J329,0)</f>
        <v>0</v>
      </c>
      <c r="BF329" s="170">
        <f>IF(N329="snížená",J329,0)</f>
        <v>0</v>
      </c>
      <c r="BG329" s="170">
        <f>IF(N329="zákl. přenesená",J329,0)</f>
        <v>0</v>
      </c>
      <c r="BH329" s="170">
        <f>IF(N329="sníž. přenesená",J329,0)</f>
        <v>0</v>
      </c>
      <c r="BI329" s="170">
        <f>IF(N329="nulová",J329,0)</f>
        <v>0</v>
      </c>
      <c r="BJ329" s="17" t="s">
        <v>80</v>
      </c>
      <c r="BK329" s="170">
        <f>ROUND(I329*H329,2)</f>
        <v>0</v>
      </c>
      <c r="BL329" s="17" t="s">
        <v>498</v>
      </c>
      <c r="BM329" s="169" t="s">
        <v>511</v>
      </c>
    </row>
    <row r="330" spans="1:65" s="12" customFormat="1" ht="22.9" customHeight="1">
      <c r="B330" s="143"/>
      <c r="D330" s="144" t="s">
        <v>74</v>
      </c>
      <c r="E330" s="154" t="s">
        <v>512</v>
      </c>
      <c r="F330" s="154" t="s">
        <v>513</v>
      </c>
      <c r="I330" s="146"/>
      <c r="J330" s="155">
        <f>BK330</f>
        <v>0</v>
      </c>
      <c r="L330" s="143"/>
      <c r="M330" s="148"/>
      <c r="N330" s="149"/>
      <c r="O330" s="149"/>
      <c r="P330" s="150">
        <f>P331</f>
        <v>0</v>
      </c>
      <c r="Q330" s="149"/>
      <c r="R330" s="150">
        <f>R331</f>
        <v>0</v>
      </c>
      <c r="S330" s="149"/>
      <c r="T330" s="151">
        <f>T331</f>
        <v>0</v>
      </c>
      <c r="AR330" s="144" t="s">
        <v>148</v>
      </c>
      <c r="AT330" s="152" t="s">
        <v>74</v>
      </c>
      <c r="AU330" s="152" t="s">
        <v>80</v>
      </c>
      <c r="AY330" s="144" t="s">
        <v>123</v>
      </c>
      <c r="BK330" s="153">
        <f>BK331</f>
        <v>0</v>
      </c>
    </row>
    <row r="331" spans="1:65" s="2" customFormat="1" ht="16.5" customHeight="1">
      <c r="A331" s="32"/>
      <c r="B331" s="156"/>
      <c r="C331" s="157" t="s">
        <v>514</v>
      </c>
      <c r="D331" s="157" t="s">
        <v>126</v>
      </c>
      <c r="E331" s="158" t="s">
        <v>515</v>
      </c>
      <c r="F331" s="159" t="s">
        <v>516</v>
      </c>
      <c r="G331" s="160" t="s">
        <v>463</v>
      </c>
      <c r="H331" s="161">
        <v>1</v>
      </c>
      <c r="I331" s="162"/>
      <c r="J331" s="163">
        <f>ROUND(I331*H331,2)</f>
        <v>0</v>
      </c>
      <c r="K331" s="164"/>
      <c r="L331" s="33"/>
      <c r="M331" s="165" t="s">
        <v>1</v>
      </c>
      <c r="N331" s="166" t="s">
        <v>40</v>
      </c>
      <c r="O331" s="58"/>
      <c r="P331" s="167">
        <f>O331*H331</f>
        <v>0</v>
      </c>
      <c r="Q331" s="167">
        <v>0</v>
      </c>
      <c r="R331" s="167">
        <f>Q331*H331</f>
        <v>0</v>
      </c>
      <c r="S331" s="167">
        <v>0</v>
      </c>
      <c r="T331" s="168">
        <f>S331*H331</f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69" t="s">
        <v>498</v>
      </c>
      <c r="AT331" s="169" t="s">
        <v>126</v>
      </c>
      <c r="AU331" s="169" t="s">
        <v>82</v>
      </c>
      <c r="AY331" s="17" t="s">
        <v>123</v>
      </c>
      <c r="BE331" s="170">
        <f>IF(N331="základní",J331,0)</f>
        <v>0</v>
      </c>
      <c r="BF331" s="170">
        <f>IF(N331="snížená",J331,0)</f>
        <v>0</v>
      </c>
      <c r="BG331" s="170">
        <f>IF(N331="zákl. přenesená",J331,0)</f>
        <v>0</v>
      </c>
      <c r="BH331" s="170">
        <f>IF(N331="sníž. přenesená",J331,0)</f>
        <v>0</v>
      </c>
      <c r="BI331" s="170">
        <f>IF(N331="nulová",J331,0)</f>
        <v>0</v>
      </c>
      <c r="BJ331" s="17" t="s">
        <v>80</v>
      </c>
      <c r="BK331" s="170">
        <f>ROUND(I331*H331,2)</f>
        <v>0</v>
      </c>
      <c r="BL331" s="17" t="s">
        <v>498</v>
      </c>
      <c r="BM331" s="169" t="s">
        <v>517</v>
      </c>
    </row>
    <row r="332" spans="1:65" s="12" customFormat="1" ht="22.9" customHeight="1">
      <c r="B332" s="143"/>
      <c r="D332" s="144" t="s">
        <v>74</v>
      </c>
      <c r="E332" s="154" t="s">
        <v>518</v>
      </c>
      <c r="F332" s="154" t="s">
        <v>519</v>
      </c>
      <c r="I332" s="146"/>
      <c r="J332" s="155">
        <f>BK332</f>
        <v>0</v>
      </c>
      <c r="L332" s="143"/>
      <c r="M332" s="148"/>
      <c r="N332" s="149"/>
      <c r="O332" s="149"/>
      <c r="P332" s="150">
        <f>P333</f>
        <v>0</v>
      </c>
      <c r="Q332" s="149"/>
      <c r="R332" s="150">
        <f>R333</f>
        <v>0</v>
      </c>
      <c r="S332" s="149"/>
      <c r="T332" s="151">
        <f>T333</f>
        <v>0</v>
      </c>
      <c r="AR332" s="144" t="s">
        <v>148</v>
      </c>
      <c r="AT332" s="152" t="s">
        <v>74</v>
      </c>
      <c r="AU332" s="152" t="s">
        <v>80</v>
      </c>
      <c r="AY332" s="144" t="s">
        <v>123</v>
      </c>
      <c r="BK332" s="153">
        <f>BK333</f>
        <v>0</v>
      </c>
    </row>
    <row r="333" spans="1:65" s="2" customFormat="1" ht="24" customHeight="1">
      <c r="A333" s="32"/>
      <c r="B333" s="156"/>
      <c r="C333" s="157" t="s">
        <v>520</v>
      </c>
      <c r="D333" s="157" t="s">
        <v>126</v>
      </c>
      <c r="E333" s="158" t="s">
        <v>521</v>
      </c>
      <c r="F333" s="159" t="s">
        <v>522</v>
      </c>
      <c r="G333" s="160" t="s">
        <v>463</v>
      </c>
      <c r="H333" s="161">
        <v>1</v>
      </c>
      <c r="I333" s="162"/>
      <c r="J333" s="163">
        <f>ROUND(I333*H333,2)</f>
        <v>0</v>
      </c>
      <c r="K333" s="164"/>
      <c r="L333" s="33"/>
      <c r="M333" s="207" t="s">
        <v>1</v>
      </c>
      <c r="N333" s="208" t="s">
        <v>40</v>
      </c>
      <c r="O333" s="209"/>
      <c r="P333" s="210">
        <f>O333*H333</f>
        <v>0</v>
      </c>
      <c r="Q333" s="210">
        <v>0</v>
      </c>
      <c r="R333" s="210">
        <f>Q333*H333</f>
        <v>0</v>
      </c>
      <c r="S333" s="210">
        <v>0</v>
      </c>
      <c r="T333" s="211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69" t="s">
        <v>498</v>
      </c>
      <c r="AT333" s="169" t="s">
        <v>126</v>
      </c>
      <c r="AU333" s="169" t="s">
        <v>82</v>
      </c>
      <c r="AY333" s="17" t="s">
        <v>123</v>
      </c>
      <c r="BE333" s="170">
        <f>IF(N333="základní",J333,0)</f>
        <v>0</v>
      </c>
      <c r="BF333" s="170">
        <f>IF(N333="snížená",J333,0)</f>
        <v>0</v>
      </c>
      <c r="BG333" s="170">
        <f>IF(N333="zákl. přenesená",J333,0)</f>
        <v>0</v>
      </c>
      <c r="BH333" s="170">
        <f>IF(N333="sníž. přenesená",J333,0)</f>
        <v>0</v>
      </c>
      <c r="BI333" s="170">
        <f>IF(N333="nulová",J333,0)</f>
        <v>0</v>
      </c>
      <c r="BJ333" s="17" t="s">
        <v>80</v>
      </c>
      <c r="BK333" s="170">
        <f>ROUND(I333*H333,2)</f>
        <v>0</v>
      </c>
      <c r="BL333" s="17" t="s">
        <v>498</v>
      </c>
      <c r="BM333" s="169" t="s">
        <v>523</v>
      </c>
    </row>
    <row r="334" spans="1:65" s="2" customFormat="1" ht="6.95" customHeight="1">
      <c r="A334" s="32"/>
      <c r="B334" s="47"/>
      <c r="C334" s="48"/>
      <c r="D334" s="48"/>
      <c r="E334" s="48"/>
      <c r="F334" s="48"/>
      <c r="G334" s="48"/>
      <c r="H334" s="48"/>
      <c r="I334" s="115"/>
      <c r="J334" s="48"/>
      <c r="K334" s="48"/>
      <c r="L334" s="33"/>
      <c r="M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</row>
  </sheetData>
  <autoFilter ref="C130:K333" xr:uid="{00000000-0009-0000-0000-000001000000}"/>
  <mergeCells count="6">
    <mergeCell ref="E123:H123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Oprava šikmé střec...</vt:lpstr>
      <vt:lpstr>'Oprava šikmé střec...'!Názvy_tisku</vt:lpstr>
      <vt:lpstr>'Rekapitulace stavby'!Názvy_tisku</vt:lpstr>
      <vt:lpstr>'Oprava šikmé střec...'!Oblast_tisku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Petra Matoušková</cp:lastModifiedBy>
  <dcterms:created xsi:type="dcterms:W3CDTF">2020-12-21T19:47:05Z</dcterms:created>
  <dcterms:modified xsi:type="dcterms:W3CDTF">2021-01-21T09:12:11Z</dcterms:modified>
</cp:coreProperties>
</file>